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30" yWindow="60" windowWidth="12510" windowHeight="12990"/>
  </bookViews>
  <sheets>
    <sheet name="Weather Norm vs 2012 Board App" sheetId="1" r:id="rId1"/>
    <sheet name="Weather Norm comparisions" sheetId="2" r:id="rId2"/>
  </sheets>
  <externalReferences>
    <externalReference r:id="rId3"/>
    <externalReference r:id="rId4"/>
    <externalReference r:id="rId5"/>
    <externalReference r:id="rId6"/>
    <externalReference r:id="rId7"/>
    <externalReference r:id="rId8"/>
    <externalReference r:id="rId9"/>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Titles" localSheetId="1">'Weather Norm comparisions'!$1:$11</definedName>
    <definedName name="_xlnm.Print_Titles" localSheetId="0">'Weather Norm vs 2012 Board App'!$1:$11</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G47" i="2" l="1"/>
  <c r="G62" i="1"/>
  <c r="F62" i="1"/>
  <c r="E62" i="1"/>
  <c r="D62" i="2"/>
  <c r="E62" i="2"/>
  <c r="F62" i="2"/>
  <c r="G66" i="2" s="1"/>
  <c r="G71" i="1"/>
  <c r="F71" i="1"/>
  <c r="E71" i="2"/>
  <c r="F75" i="2" s="1"/>
  <c r="F71" i="2"/>
  <c r="L114" i="2"/>
  <c r="K114" i="2"/>
  <c r="J114" i="2"/>
  <c r="I114" i="2"/>
  <c r="H114" i="2"/>
  <c r="G114" i="2"/>
  <c r="F114" i="2"/>
  <c r="E114" i="2"/>
  <c r="D114" i="2"/>
  <c r="C114" i="2"/>
  <c r="L103" i="2"/>
  <c r="K103" i="2"/>
  <c r="J103" i="2"/>
  <c r="I103" i="2"/>
  <c r="H103" i="2"/>
  <c r="G103" i="2"/>
  <c r="F103" i="2"/>
  <c r="E103" i="2"/>
  <c r="D103" i="2"/>
  <c r="C103" i="2"/>
  <c r="L102" i="2"/>
  <c r="K102" i="2"/>
  <c r="J102" i="2"/>
  <c r="I102" i="2"/>
  <c r="H102" i="2"/>
  <c r="G102" i="2"/>
  <c r="F102" i="2"/>
  <c r="E102" i="2"/>
  <c r="D102" i="2"/>
  <c r="C102" i="2"/>
  <c r="L101" i="2"/>
  <c r="K101" i="2"/>
  <c r="J101" i="2"/>
  <c r="I101" i="2"/>
  <c r="H101" i="2"/>
  <c r="G101" i="2"/>
  <c r="F101" i="2"/>
  <c r="E101" i="2"/>
  <c r="D101" i="2"/>
  <c r="C101" i="2"/>
  <c r="L94" i="2"/>
  <c r="K94" i="2"/>
  <c r="J94" i="2"/>
  <c r="I94" i="2"/>
  <c r="H94" i="2"/>
  <c r="G94" i="2"/>
  <c r="F94" i="2"/>
  <c r="E94" i="2"/>
  <c r="D94" i="2"/>
  <c r="C94" i="2"/>
  <c r="L93" i="2"/>
  <c r="K93" i="2"/>
  <c r="J93" i="2"/>
  <c r="I93" i="2"/>
  <c r="H93" i="2"/>
  <c r="G93" i="2"/>
  <c r="F93" i="2"/>
  <c r="E93" i="2"/>
  <c r="D93" i="2"/>
  <c r="C93" i="2"/>
  <c r="L92" i="2"/>
  <c r="K92" i="2"/>
  <c r="J92" i="2"/>
  <c r="I92" i="2"/>
  <c r="H92" i="2"/>
  <c r="G92" i="2"/>
  <c r="F92" i="2"/>
  <c r="E92" i="2"/>
  <c r="D92" i="2"/>
  <c r="C92" i="2"/>
  <c r="L85" i="2"/>
  <c r="K85" i="2"/>
  <c r="J85" i="2"/>
  <c r="I85" i="2"/>
  <c r="H85" i="2"/>
  <c r="G85" i="2"/>
  <c r="F85" i="2"/>
  <c r="E85" i="2"/>
  <c r="D85" i="2"/>
  <c r="C85" i="2"/>
  <c r="L84" i="2"/>
  <c r="K84" i="2"/>
  <c r="J84" i="2"/>
  <c r="I84" i="2"/>
  <c r="H84" i="2"/>
  <c r="G84" i="2"/>
  <c r="F84" i="2"/>
  <c r="E84" i="2"/>
  <c r="D84" i="2"/>
  <c r="C84" i="2"/>
  <c r="L83" i="2"/>
  <c r="K83" i="2"/>
  <c r="J83" i="2"/>
  <c r="I83" i="2"/>
  <c r="H83" i="2"/>
  <c r="G83" i="2"/>
  <c r="F83" i="2"/>
  <c r="E83" i="2"/>
  <c r="D83" i="2"/>
  <c r="C83" i="2"/>
  <c r="L76" i="2"/>
  <c r="K76" i="2"/>
  <c r="J76" i="2"/>
  <c r="I76" i="2"/>
  <c r="H76" i="2"/>
  <c r="G76" i="2"/>
  <c r="F76" i="2"/>
  <c r="E76" i="2"/>
  <c r="D76" i="2"/>
  <c r="C76" i="2"/>
  <c r="L75" i="2"/>
  <c r="K75" i="2"/>
  <c r="J75" i="2"/>
  <c r="I75" i="2"/>
  <c r="H75" i="2"/>
  <c r="G75" i="2"/>
  <c r="L74" i="2"/>
  <c r="K74" i="2"/>
  <c r="J74" i="2"/>
  <c r="I74" i="2"/>
  <c r="H74" i="2"/>
  <c r="G74" i="2"/>
  <c r="F74" i="2"/>
  <c r="E74" i="2"/>
  <c r="D74" i="2"/>
  <c r="C74" i="2"/>
  <c r="L67" i="2"/>
  <c r="K67" i="2"/>
  <c r="J67" i="2"/>
  <c r="I67" i="2"/>
  <c r="H67" i="2"/>
  <c r="G67" i="2"/>
  <c r="F67" i="2"/>
  <c r="E67" i="2"/>
  <c r="D67" i="2"/>
  <c r="C67" i="2"/>
  <c r="L66" i="2"/>
  <c r="K66" i="2"/>
  <c r="J66" i="2"/>
  <c r="I66" i="2"/>
  <c r="H66" i="2"/>
  <c r="F66" i="2"/>
  <c r="E66" i="2"/>
  <c r="L65" i="2"/>
  <c r="K65" i="2"/>
  <c r="J65" i="2"/>
  <c r="I65" i="2"/>
  <c r="H65" i="2"/>
  <c r="G65" i="2"/>
  <c r="F65" i="2"/>
  <c r="E65" i="2"/>
  <c r="D65" i="2"/>
  <c r="C65" i="2"/>
  <c r="L58" i="2"/>
  <c r="K58" i="2"/>
  <c r="J58" i="2"/>
  <c r="I58" i="2"/>
  <c r="H58" i="2"/>
  <c r="G58" i="2"/>
  <c r="F58" i="2"/>
  <c r="E58" i="2"/>
  <c r="D58" i="2"/>
  <c r="C58" i="2"/>
  <c r="L57" i="2"/>
  <c r="K57" i="2"/>
  <c r="J57" i="2"/>
  <c r="I57" i="2"/>
  <c r="H57" i="2"/>
  <c r="G57" i="2"/>
  <c r="L56" i="2"/>
  <c r="K56" i="2"/>
  <c r="J56" i="2"/>
  <c r="I56" i="2"/>
  <c r="H56" i="2"/>
  <c r="G56" i="2"/>
  <c r="F56" i="2"/>
  <c r="E56" i="2"/>
  <c r="D56" i="2"/>
  <c r="C56" i="2"/>
  <c r="L49" i="2"/>
  <c r="K49" i="2"/>
  <c r="J49" i="2"/>
  <c r="I49" i="2"/>
  <c r="H49" i="2"/>
  <c r="G49" i="2"/>
  <c r="F49" i="2"/>
  <c r="E49" i="2"/>
  <c r="D49" i="2"/>
  <c r="C49" i="2"/>
  <c r="L48" i="2"/>
  <c r="K48" i="2"/>
  <c r="J48" i="2"/>
  <c r="I48" i="2"/>
  <c r="H48" i="2"/>
  <c r="G48" i="2"/>
  <c r="L47" i="2"/>
  <c r="K47" i="2"/>
  <c r="J47" i="2"/>
  <c r="I47" i="2"/>
  <c r="H47" i="2"/>
  <c r="F47" i="2"/>
  <c r="E47" i="2"/>
  <c r="D47" i="2"/>
  <c r="C47" i="2"/>
  <c r="L40" i="2"/>
  <c r="K40" i="2"/>
  <c r="J40" i="2"/>
  <c r="I40" i="2"/>
  <c r="H40" i="2"/>
  <c r="G40" i="2"/>
  <c r="F40" i="2"/>
  <c r="E40" i="2"/>
  <c r="D40" i="2"/>
  <c r="C40" i="2"/>
  <c r="L39" i="2"/>
  <c r="K39" i="2"/>
  <c r="J39" i="2"/>
  <c r="I39" i="2"/>
  <c r="H39" i="2"/>
  <c r="G39" i="2"/>
  <c r="L38" i="2"/>
  <c r="K38" i="2"/>
  <c r="J38" i="2"/>
  <c r="I38" i="2"/>
  <c r="H38" i="2"/>
  <c r="G38" i="2"/>
  <c r="F38" i="2"/>
  <c r="E38" i="2"/>
  <c r="D38" i="2"/>
  <c r="C38" i="2"/>
  <c r="L31" i="2"/>
  <c r="K31" i="2"/>
  <c r="J31" i="2"/>
  <c r="I31" i="2"/>
  <c r="H31" i="2"/>
  <c r="G31" i="2"/>
  <c r="F31" i="2"/>
  <c r="E31" i="2"/>
  <c r="D31" i="2"/>
  <c r="C31" i="2"/>
  <c r="L30" i="2"/>
  <c r="K30" i="2"/>
  <c r="J30" i="2"/>
  <c r="I30" i="2"/>
  <c r="H30" i="2"/>
  <c r="G30" i="2"/>
  <c r="L29" i="2"/>
  <c r="K29" i="2"/>
  <c r="J29" i="2"/>
  <c r="I29" i="2"/>
  <c r="H29" i="2"/>
  <c r="G29" i="2"/>
  <c r="F29" i="2"/>
  <c r="E29" i="2"/>
  <c r="D29" i="2"/>
  <c r="C29" i="2"/>
  <c r="L22" i="2"/>
  <c r="K22" i="2"/>
  <c r="J22" i="2"/>
  <c r="I22" i="2"/>
  <c r="H22" i="2"/>
  <c r="G22" i="2"/>
  <c r="F22" i="2"/>
  <c r="E22" i="2"/>
  <c r="D22" i="2"/>
  <c r="L20" i="2"/>
  <c r="K20" i="2"/>
  <c r="J20" i="2"/>
  <c r="I20" i="2"/>
  <c r="H20" i="2"/>
  <c r="G20" i="2"/>
  <c r="F20" i="2"/>
  <c r="E20" i="2"/>
  <c r="D20" i="2"/>
  <c r="C22" i="2"/>
  <c r="C20" i="2"/>
  <c r="L109" i="2"/>
  <c r="L113" i="2" s="1"/>
  <c r="K109" i="2"/>
  <c r="K113" i="2" s="1"/>
  <c r="J109" i="2"/>
  <c r="J113" i="2" s="1"/>
  <c r="I109" i="2"/>
  <c r="I113" i="2" s="1"/>
  <c r="H109" i="2"/>
  <c r="H113" i="2" s="1"/>
  <c r="G109" i="2"/>
  <c r="G113" i="2" s="1"/>
  <c r="F109" i="2"/>
  <c r="F113" i="2" s="1"/>
  <c r="E109" i="2"/>
  <c r="E113" i="2" s="1"/>
  <c r="D109" i="2"/>
  <c r="D113" i="2" s="1"/>
  <c r="C109" i="2"/>
  <c r="B109" i="2"/>
  <c r="C113" i="2" s="1"/>
  <c r="G108" i="2"/>
  <c r="L107" i="2"/>
  <c r="K107" i="2"/>
  <c r="J107" i="2"/>
  <c r="I107" i="2"/>
  <c r="H107" i="2"/>
  <c r="G107" i="2"/>
  <c r="F107" i="2"/>
  <c r="E107" i="2"/>
  <c r="D107" i="2"/>
  <c r="C107" i="2"/>
  <c r="B107" i="2"/>
  <c r="B112" i="2" s="1"/>
  <c r="A101" i="2"/>
  <c r="A92" i="2"/>
  <c r="A83" i="2"/>
  <c r="A74" i="2"/>
  <c r="D71" i="2"/>
  <c r="E75" i="2" s="1"/>
  <c r="C71" i="2"/>
  <c r="B71" i="2"/>
  <c r="C75" i="2" s="1"/>
  <c r="A65" i="2"/>
  <c r="C62" i="2"/>
  <c r="D66" i="2" s="1"/>
  <c r="B62" i="2"/>
  <c r="A56" i="2"/>
  <c r="F53" i="2"/>
  <c r="F57" i="2" s="1"/>
  <c r="E53" i="2"/>
  <c r="E57" i="2" s="1"/>
  <c r="D53" i="2"/>
  <c r="D57" i="2" s="1"/>
  <c r="C53" i="2"/>
  <c r="C57" i="2" s="1"/>
  <c r="B53" i="2"/>
  <c r="A47" i="2"/>
  <c r="F44" i="2"/>
  <c r="F48" i="2" s="1"/>
  <c r="E44" i="2"/>
  <c r="E48" i="2" s="1"/>
  <c r="D44" i="2"/>
  <c r="D48" i="2" s="1"/>
  <c r="C44" i="2"/>
  <c r="C48" i="2" s="1"/>
  <c r="B44" i="2"/>
  <c r="A38" i="2"/>
  <c r="F35" i="2"/>
  <c r="F39" i="2" s="1"/>
  <c r="E35" i="2"/>
  <c r="E39" i="2" s="1"/>
  <c r="D35" i="2"/>
  <c r="D39" i="2" s="1"/>
  <c r="C35" i="2"/>
  <c r="C39" i="2" s="1"/>
  <c r="B35" i="2"/>
  <c r="A29" i="2"/>
  <c r="F26" i="2"/>
  <c r="F30" i="2" s="1"/>
  <c r="E26" i="2"/>
  <c r="E30" i="2" s="1"/>
  <c r="D26" i="2"/>
  <c r="D30" i="2" s="1"/>
  <c r="C26" i="2"/>
  <c r="C30" i="2" s="1"/>
  <c r="B26" i="2"/>
  <c r="A20" i="2"/>
  <c r="L17" i="2"/>
  <c r="L108" i="2" s="1"/>
  <c r="K17" i="2"/>
  <c r="L21" i="2" s="1"/>
  <c r="J17" i="2"/>
  <c r="J108" i="2" s="1"/>
  <c r="J112" i="2" s="1"/>
  <c r="I17" i="2"/>
  <c r="I108" i="2" s="1"/>
  <c r="H17" i="2"/>
  <c r="H108" i="2" s="1"/>
  <c r="H112" i="2" s="1"/>
  <c r="F17" i="2"/>
  <c r="F108" i="2" s="1"/>
  <c r="E17" i="2"/>
  <c r="E21" i="2" s="1"/>
  <c r="D17" i="2"/>
  <c r="D21" i="2" s="1"/>
  <c r="C17" i="2"/>
  <c r="C21" i="2" s="1"/>
  <c r="B17" i="2"/>
  <c r="H14" i="2"/>
  <c r="G14" i="2"/>
  <c r="E71" i="1"/>
  <c r="I112" i="2" l="1"/>
  <c r="H21" i="2"/>
  <c r="G112" i="2"/>
  <c r="B108" i="2"/>
  <c r="B114" i="2"/>
  <c r="F21" i="2"/>
  <c r="J21" i="2"/>
  <c r="G21" i="2"/>
  <c r="K21" i="2"/>
  <c r="D75" i="2"/>
  <c r="C66" i="2"/>
  <c r="I21" i="2"/>
  <c r="C108" i="2"/>
  <c r="C112" i="2" s="1"/>
  <c r="E108" i="2"/>
  <c r="E112" i="2" s="1"/>
  <c r="B113" i="2"/>
  <c r="K108" i="2"/>
  <c r="K112" i="2" s="1"/>
  <c r="D108" i="2"/>
  <c r="D112" i="2" s="1"/>
  <c r="C117" i="1"/>
  <c r="B117" i="1"/>
  <c r="C112" i="1"/>
  <c r="B112" i="1"/>
  <c r="C103" i="1"/>
  <c r="B103" i="1"/>
  <c r="C102" i="1"/>
  <c r="B102" i="1"/>
  <c r="C101" i="1"/>
  <c r="B101" i="1"/>
  <c r="C94" i="1"/>
  <c r="B94" i="1"/>
  <c r="C93" i="1"/>
  <c r="B93" i="1"/>
  <c r="C92" i="1"/>
  <c r="B92" i="1"/>
  <c r="C85" i="1"/>
  <c r="B85" i="1"/>
  <c r="C84" i="1"/>
  <c r="B84" i="1"/>
  <c r="C83" i="1"/>
  <c r="B83" i="1"/>
  <c r="C76" i="1"/>
  <c r="B76" i="1"/>
  <c r="C75" i="1"/>
  <c r="B75" i="1"/>
  <c r="C74" i="1"/>
  <c r="B74" i="1"/>
  <c r="C67" i="1"/>
  <c r="B67" i="1"/>
  <c r="C66" i="1"/>
  <c r="B66" i="1"/>
  <c r="C65" i="1"/>
  <c r="B65" i="1"/>
  <c r="C58" i="1"/>
  <c r="B58" i="1"/>
  <c r="C57" i="1"/>
  <c r="B57" i="1"/>
  <c r="C56" i="1"/>
  <c r="B56" i="1"/>
  <c r="C49" i="1"/>
  <c r="B49" i="1"/>
  <c r="C48" i="1"/>
  <c r="B48" i="1"/>
  <c r="C47" i="1"/>
  <c r="B47" i="1"/>
  <c r="C40" i="1"/>
  <c r="B40" i="1"/>
  <c r="C39" i="1"/>
  <c r="B39" i="1"/>
  <c r="C38" i="1"/>
  <c r="B38" i="1"/>
  <c r="C31" i="1"/>
  <c r="B31" i="1"/>
  <c r="C30" i="1"/>
  <c r="B30" i="1"/>
  <c r="C29" i="1"/>
  <c r="B29" i="1"/>
  <c r="B22" i="1"/>
  <c r="B21" i="1"/>
  <c r="B20" i="1"/>
  <c r="C22" i="1"/>
  <c r="C21" i="1"/>
  <c r="C20" i="1"/>
  <c r="B53" i="1"/>
  <c r="L112" i="2" l="1"/>
  <c r="F112" i="2"/>
  <c r="B71" i="1"/>
  <c r="B62" i="1"/>
  <c r="B44" i="1"/>
  <c r="B35" i="1"/>
  <c r="B26" i="1"/>
  <c r="B17" i="1"/>
  <c r="B109" i="1"/>
  <c r="B107" i="1"/>
  <c r="B108" i="1"/>
  <c r="B118" i="1" l="1"/>
  <c r="B113" i="1"/>
  <c r="B114" i="1"/>
  <c r="B119" i="1"/>
  <c r="C109" i="1" l="1"/>
  <c r="C108" i="1"/>
  <c r="C107" i="1"/>
  <c r="C71" i="1"/>
  <c r="C62" i="1"/>
  <c r="C53" i="1"/>
  <c r="C44" i="1"/>
  <c r="C35" i="1"/>
  <c r="C26" i="1"/>
  <c r="C17" i="1"/>
  <c r="C118" i="1" l="1"/>
  <c r="C113" i="1"/>
  <c r="C119" i="1"/>
  <c r="C114" i="1"/>
  <c r="G17" i="1" l="1"/>
  <c r="F17" i="1"/>
  <c r="E17" i="1"/>
  <c r="G53" i="1" l="1"/>
  <c r="F53" i="1"/>
  <c r="E53" i="1"/>
  <c r="G44" i="1"/>
  <c r="F44" i="1"/>
  <c r="E44" i="1"/>
  <c r="G35" i="1"/>
  <c r="F35" i="1"/>
  <c r="E35" i="1"/>
  <c r="G26" i="1"/>
  <c r="F26" i="1"/>
  <c r="E26" i="1"/>
  <c r="L119" i="1" l="1"/>
  <c r="K114" i="1"/>
  <c r="M112" i="1"/>
  <c r="I112" i="1"/>
  <c r="M109" i="1"/>
  <c r="M119" i="1" s="1"/>
  <c r="L109" i="1"/>
  <c r="L114" i="1" s="1"/>
  <c r="K109" i="1"/>
  <c r="K119" i="1" s="1"/>
  <c r="J109" i="1"/>
  <c r="J114" i="1" s="1"/>
  <c r="I109" i="1"/>
  <c r="I119" i="1" s="1"/>
  <c r="H109" i="1"/>
  <c r="H114" i="1" s="1"/>
  <c r="G109" i="1"/>
  <c r="G114" i="1" s="1"/>
  <c r="F109" i="1"/>
  <c r="F114" i="1" s="1"/>
  <c r="E109" i="1"/>
  <c r="E119" i="1" s="1"/>
  <c r="D109" i="1"/>
  <c r="M114" i="1" s="1"/>
  <c r="H108" i="1"/>
  <c r="H113" i="1" s="1"/>
  <c r="G108" i="1"/>
  <c r="G113" i="1" s="1"/>
  <c r="F108" i="1"/>
  <c r="E108" i="1"/>
  <c r="E113" i="1" s="1"/>
  <c r="D108" i="1"/>
  <c r="M107" i="1"/>
  <c r="M117" i="1" s="1"/>
  <c r="L107" i="1"/>
  <c r="L112" i="1" s="1"/>
  <c r="K107" i="1"/>
  <c r="K117" i="1" s="1"/>
  <c r="J107" i="1"/>
  <c r="J112" i="1" s="1"/>
  <c r="I107" i="1"/>
  <c r="I117" i="1" s="1"/>
  <c r="H107" i="1"/>
  <c r="H112" i="1" s="1"/>
  <c r="G107" i="1"/>
  <c r="F107" i="1"/>
  <c r="F112" i="1" s="1"/>
  <c r="E107" i="1"/>
  <c r="E117" i="1" s="1"/>
  <c r="D107" i="1"/>
  <c r="K112" i="1" s="1"/>
  <c r="M103" i="1"/>
  <c r="L103" i="1"/>
  <c r="K103" i="1"/>
  <c r="J103" i="1"/>
  <c r="I103" i="1"/>
  <c r="H103" i="1"/>
  <c r="G103" i="1"/>
  <c r="F103" i="1"/>
  <c r="E103" i="1"/>
  <c r="M102" i="1"/>
  <c r="L102" i="1"/>
  <c r="K102" i="1"/>
  <c r="J102" i="1"/>
  <c r="I102" i="1"/>
  <c r="H102" i="1"/>
  <c r="G102" i="1"/>
  <c r="F102" i="1"/>
  <c r="E102" i="1"/>
  <c r="M101" i="1"/>
  <c r="L101" i="1"/>
  <c r="K101" i="1"/>
  <c r="J101" i="1"/>
  <c r="I101" i="1"/>
  <c r="H101" i="1"/>
  <c r="G101" i="1"/>
  <c r="F101" i="1"/>
  <c r="E101" i="1"/>
  <c r="A101" i="1"/>
  <c r="M94" i="1"/>
  <c r="L94" i="1"/>
  <c r="K94" i="1"/>
  <c r="J94" i="1"/>
  <c r="I94" i="1"/>
  <c r="H94" i="1"/>
  <c r="G94" i="1"/>
  <c r="F94" i="1"/>
  <c r="E94" i="1"/>
  <c r="M93" i="1"/>
  <c r="L93" i="1"/>
  <c r="K93" i="1"/>
  <c r="J93" i="1"/>
  <c r="I93" i="1"/>
  <c r="H93" i="1"/>
  <c r="G93" i="1"/>
  <c r="F93" i="1"/>
  <c r="E93" i="1"/>
  <c r="M92" i="1"/>
  <c r="L92" i="1"/>
  <c r="K92" i="1"/>
  <c r="J92" i="1"/>
  <c r="I92" i="1"/>
  <c r="H92" i="1"/>
  <c r="G92" i="1"/>
  <c r="F92" i="1"/>
  <c r="E92" i="1"/>
  <c r="A92" i="1"/>
  <c r="M85" i="1"/>
  <c r="L85" i="1"/>
  <c r="K85" i="1"/>
  <c r="J85" i="1"/>
  <c r="I85" i="1"/>
  <c r="H85" i="1"/>
  <c r="G85" i="1"/>
  <c r="F85" i="1"/>
  <c r="E85" i="1"/>
  <c r="M84" i="1"/>
  <c r="L84" i="1"/>
  <c r="K84" i="1"/>
  <c r="J84" i="1"/>
  <c r="I84" i="1"/>
  <c r="H84" i="1"/>
  <c r="G84" i="1"/>
  <c r="F84" i="1"/>
  <c r="E84" i="1"/>
  <c r="M83" i="1"/>
  <c r="L83" i="1"/>
  <c r="K83" i="1"/>
  <c r="J83" i="1"/>
  <c r="I83" i="1"/>
  <c r="H83" i="1"/>
  <c r="G83" i="1"/>
  <c r="F83" i="1"/>
  <c r="E83" i="1"/>
  <c r="A83" i="1"/>
  <c r="M76" i="1"/>
  <c r="L76" i="1"/>
  <c r="K76" i="1"/>
  <c r="J76" i="1"/>
  <c r="I76" i="1"/>
  <c r="H76" i="1"/>
  <c r="G76" i="1"/>
  <c r="F76" i="1"/>
  <c r="E76" i="1"/>
  <c r="M75" i="1"/>
  <c r="L75" i="1"/>
  <c r="K75" i="1"/>
  <c r="J75" i="1"/>
  <c r="I75" i="1"/>
  <c r="H75" i="1"/>
  <c r="G75" i="1"/>
  <c r="F75" i="1"/>
  <c r="E75" i="1"/>
  <c r="M74" i="1"/>
  <c r="L74" i="1"/>
  <c r="K74" i="1"/>
  <c r="J74" i="1"/>
  <c r="I74" i="1"/>
  <c r="H74" i="1"/>
  <c r="G74" i="1"/>
  <c r="F74" i="1"/>
  <c r="E74" i="1"/>
  <c r="A74" i="1"/>
  <c r="M67" i="1"/>
  <c r="L67" i="1"/>
  <c r="K67" i="1"/>
  <c r="J67" i="1"/>
  <c r="I67" i="1"/>
  <c r="H67" i="1"/>
  <c r="G67" i="1"/>
  <c r="F67" i="1"/>
  <c r="E67" i="1"/>
  <c r="M66" i="1"/>
  <c r="L66" i="1"/>
  <c r="K66" i="1"/>
  <c r="J66" i="1"/>
  <c r="I66" i="1"/>
  <c r="H66" i="1"/>
  <c r="G66" i="1"/>
  <c r="F66" i="1"/>
  <c r="E66" i="1"/>
  <c r="M65" i="1"/>
  <c r="L65" i="1"/>
  <c r="K65" i="1"/>
  <c r="J65" i="1"/>
  <c r="I65" i="1"/>
  <c r="H65" i="1"/>
  <c r="G65" i="1"/>
  <c r="F65" i="1"/>
  <c r="E65" i="1"/>
  <c r="A65" i="1"/>
  <c r="M58" i="1"/>
  <c r="L58" i="1"/>
  <c r="K58" i="1"/>
  <c r="J58" i="1"/>
  <c r="I58" i="1"/>
  <c r="H58" i="1"/>
  <c r="G58" i="1"/>
  <c r="F58" i="1"/>
  <c r="E58" i="1"/>
  <c r="M57" i="1"/>
  <c r="L57" i="1"/>
  <c r="K57" i="1"/>
  <c r="J57" i="1"/>
  <c r="I57" i="1"/>
  <c r="H57" i="1"/>
  <c r="G57" i="1"/>
  <c r="F57" i="1"/>
  <c r="E57" i="1"/>
  <c r="M56" i="1"/>
  <c r="L56" i="1"/>
  <c r="K56" i="1"/>
  <c r="J56" i="1"/>
  <c r="I56" i="1"/>
  <c r="H56" i="1"/>
  <c r="G56" i="1"/>
  <c r="F56" i="1"/>
  <c r="E56" i="1"/>
  <c r="A56" i="1"/>
  <c r="M49" i="1"/>
  <c r="L49" i="1"/>
  <c r="K49" i="1"/>
  <c r="J49" i="1"/>
  <c r="I49" i="1"/>
  <c r="H49" i="1"/>
  <c r="G49" i="1"/>
  <c r="F49" i="1"/>
  <c r="E49" i="1"/>
  <c r="M48" i="1"/>
  <c r="L48" i="1"/>
  <c r="K48" i="1"/>
  <c r="J48" i="1"/>
  <c r="I48" i="1"/>
  <c r="H48" i="1"/>
  <c r="G48" i="1"/>
  <c r="F48" i="1"/>
  <c r="E48" i="1"/>
  <c r="M47" i="1"/>
  <c r="L47" i="1"/>
  <c r="K47" i="1"/>
  <c r="J47" i="1"/>
  <c r="I47" i="1"/>
  <c r="H47" i="1"/>
  <c r="G47" i="1"/>
  <c r="F47" i="1"/>
  <c r="E47" i="1"/>
  <c r="A47" i="1"/>
  <c r="M40" i="1"/>
  <c r="L40" i="1"/>
  <c r="K40" i="1"/>
  <c r="J40" i="1"/>
  <c r="I40" i="1"/>
  <c r="H40" i="1"/>
  <c r="G40" i="1"/>
  <c r="F40" i="1"/>
  <c r="E40" i="1"/>
  <c r="M39" i="1"/>
  <c r="L39" i="1"/>
  <c r="K39" i="1"/>
  <c r="J39" i="1"/>
  <c r="I39" i="1"/>
  <c r="H39" i="1"/>
  <c r="G39" i="1"/>
  <c r="F39" i="1"/>
  <c r="E39" i="1"/>
  <c r="M38" i="1"/>
  <c r="L38" i="1"/>
  <c r="K38" i="1"/>
  <c r="J38" i="1"/>
  <c r="I38" i="1"/>
  <c r="H38" i="1"/>
  <c r="G38" i="1"/>
  <c r="F38" i="1"/>
  <c r="E38" i="1"/>
  <c r="A38" i="1"/>
  <c r="M31" i="1"/>
  <c r="L31" i="1"/>
  <c r="K31" i="1"/>
  <c r="J31" i="1"/>
  <c r="I31" i="1"/>
  <c r="H31" i="1"/>
  <c r="G31" i="1"/>
  <c r="F31" i="1"/>
  <c r="E31" i="1"/>
  <c r="M30" i="1"/>
  <c r="L30" i="1"/>
  <c r="K30" i="1"/>
  <c r="J30" i="1"/>
  <c r="I30" i="1"/>
  <c r="H30" i="1"/>
  <c r="G30" i="1"/>
  <c r="F30" i="1"/>
  <c r="E30" i="1"/>
  <c r="M29" i="1"/>
  <c r="L29" i="1"/>
  <c r="K29" i="1"/>
  <c r="J29" i="1"/>
  <c r="I29" i="1"/>
  <c r="H29" i="1"/>
  <c r="G29" i="1"/>
  <c r="F29" i="1"/>
  <c r="E29" i="1"/>
  <c r="A29" i="1"/>
  <c r="M22" i="1"/>
  <c r="L22" i="1"/>
  <c r="K22" i="1"/>
  <c r="J22" i="1"/>
  <c r="I22" i="1"/>
  <c r="H22" i="1"/>
  <c r="G22" i="1"/>
  <c r="F22" i="1"/>
  <c r="E22" i="1"/>
  <c r="H21" i="1"/>
  <c r="G21" i="1"/>
  <c r="F21" i="1"/>
  <c r="E21" i="1"/>
  <c r="M20" i="1"/>
  <c r="L20" i="1"/>
  <c r="K20" i="1"/>
  <c r="J20" i="1"/>
  <c r="I20" i="1"/>
  <c r="H20" i="1"/>
  <c r="G20" i="1"/>
  <c r="F20" i="1"/>
  <c r="E20" i="1"/>
  <c r="A20" i="1"/>
  <c r="M17" i="1"/>
  <c r="M108" i="1" s="1"/>
  <c r="L17" i="1"/>
  <c r="L108" i="1" s="1"/>
  <c r="K17" i="1"/>
  <c r="K108" i="1" s="1"/>
  <c r="J17" i="1"/>
  <c r="J21" i="1" s="1"/>
  <c r="I17" i="1"/>
  <c r="I108" i="1" s="1"/>
  <c r="I14" i="1"/>
  <c r="H14" i="1"/>
  <c r="D14" i="1"/>
  <c r="K21" i="1" l="1"/>
  <c r="M21" i="1"/>
  <c r="I21" i="1"/>
  <c r="H119" i="1"/>
  <c r="G119" i="1"/>
  <c r="F118" i="1"/>
  <c r="E118" i="1"/>
  <c r="E112" i="1"/>
  <c r="G117" i="1"/>
  <c r="L113" i="1"/>
  <c r="L118" i="1"/>
  <c r="I113" i="1"/>
  <c r="I118" i="1"/>
  <c r="M113" i="1"/>
  <c r="M118" i="1"/>
  <c r="K113" i="1"/>
  <c r="J108" i="1"/>
  <c r="K118" i="1" s="1"/>
  <c r="G112" i="1"/>
  <c r="F113" i="1"/>
  <c r="E114" i="1"/>
  <c r="I114" i="1"/>
  <c r="H117" i="1"/>
  <c r="L117" i="1"/>
  <c r="G118" i="1"/>
  <c r="F119" i="1"/>
  <c r="J119" i="1"/>
  <c r="L21" i="1"/>
  <c r="H118" i="1"/>
  <c r="F117" i="1"/>
  <c r="J117" i="1"/>
  <c r="J118" i="1" l="1"/>
  <c r="J113" i="1"/>
</calcChain>
</file>

<file path=xl/sharedStrings.xml><?xml version="1.0" encoding="utf-8"?>
<sst xmlns="http://schemas.openxmlformats.org/spreadsheetml/2006/main" count="263" uniqueCount="35">
  <si>
    <t>Replace "Rate Class #" with the appropriate rate classification.</t>
  </si>
  <si>
    <t>2017 Test</t>
  </si>
  <si>
    <t>2018 Test</t>
  </si>
  <si>
    <t>2019 Test</t>
  </si>
  <si>
    <t>2020 Test</t>
  </si>
  <si>
    <t>RESIDENTIAL</t>
  </si>
  <si>
    <t># of Customers</t>
  </si>
  <si>
    <t>kWh</t>
  </si>
  <si>
    <t>kW</t>
  </si>
  <si>
    <t>N/A</t>
  </si>
  <si>
    <t>Variance Analysis</t>
  </si>
  <si>
    <t>GENERAL SERVICE &lt;50KW</t>
  </si>
  <si>
    <t>GENERAL SERVICE 1500-5000 KW</t>
  </si>
  <si>
    <t>LARGE USER</t>
  </si>
  <si>
    <t>STREETLIGHTING</t>
  </si>
  <si>
    <t># of Connections</t>
  </si>
  <si>
    <t>UMSL</t>
  </si>
  <si>
    <t>SENTINEL LIGHTS</t>
  </si>
  <si>
    <t>STANDBY</t>
  </si>
  <si>
    <t>Rate Class 10</t>
  </si>
  <si>
    <t>Totals</t>
  </si>
  <si>
    <t>Customers / Connections</t>
  </si>
  <si>
    <t>kW from applicable classes</t>
  </si>
  <si>
    <t>Totals - Variance</t>
  </si>
  <si>
    <t>Totals - Variance Year over Year</t>
  </si>
  <si>
    <t>2012 Weather Normalized</t>
  </si>
  <si>
    <t>2013 Weather Normalized</t>
  </si>
  <si>
    <t>GENERAL SERVICE 50-1499KW</t>
  </si>
  <si>
    <t>2014 Forecast Weather Normalized</t>
  </si>
  <si>
    <t>Included in actuals for class</t>
  </si>
  <si>
    <t>Summary and Variances of Weather Normalized Actuals and Forecast Data</t>
  </si>
  <si>
    <t>2011 Weather Normalized</t>
  </si>
  <si>
    <t>2010 Weather Normalized</t>
  </si>
  <si>
    <t>Not forecasted</t>
  </si>
  <si>
    <t>Summary and Variances of Weather Normalized Actuals to 2012 Board 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</si>
</sst>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60"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mediumGray">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642">
    <xf numFmtId="0" fontId="0"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10" borderId="0" applyNumberFormat="0" applyBorder="0" applyAlignment="0" applyProtection="0"/>
    <xf numFmtId="0" fontId="22" fillId="37" borderId="0" applyNumberFormat="0" applyBorder="0" applyAlignment="0" applyProtection="0"/>
    <xf numFmtId="0" fontId="1" fillId="1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5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5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5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5" fillId="54" borderId="0" applyNumberFormat="0" applyBorder="0" applyAlignment="0" applyProtection="0"/>
    <xf numFmtId="0" fontId="7" fillId="3" borderId="0" applyNumberFormat="0" applyBorder="0" applyAlignment="0" applyProtection="0"/>
    <xf numFmtId="0" fontId="26" fillId="38" borderId="0" applyNumberFormat="0" applyBorder="0" applyAlignment="0" applyProtection="0"/>
    <xf numFmtId="0" fontId="7" fillId="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38"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1" fillId="6"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9" fillId="55" borderId="11" applyNumberFormat="0" applyAlignment="0" applyProtection="0"/>
    <xf numFmtId="0" fontId="29" fillId="55" borderId="11" applyNumberFormat="0" applyAlignment="0" applyProtection="0"/>
    <xf numFmtId="0" fontId="11" fillId="6"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9" fillId="55" borderId="11" applyNumberFormat="0" applyAlignment="0" applyProtection="0"/>
    <xf numFmtId="0" fontId="29" fillId="55" borderId="11" applyNumberFormat="0" applyAlignment="0" applyProtection="0"/>
    <xf numFmtId="0" fontId="29" fillId="55" borderId="11" applyNumberFormat="0" applyAlignment="0" applyProtection="0"/>
    <xf numFmtId="0" fontId="13" fillId="7" borderId="7" applyNumberFormat="0" applyAlignment="0" applyProtection="0"/>
    <xf numFmtId="0" fontId="13" fillId="7" borderId="7" applyNumberFormat="0" applyAlignment="0" applyProtection="0"/>
    <xf numFmtId="0" fontId="30" fillId="56" borderId="12"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1" fillId="0" borderId="0" applyFont="0" applyFill="0" applyBorder="0" applyAlignment="0" applyProtection="0"/>
    <xf numFmtId="169" fontId="3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9" fontId="33" fillId="57" borderId="13" applyAlignment="0" applyProtection="0"/>
    <xf numFmtId="43" fontId="31" fillId="0" borderId="0" applyFont="0" applyFill="0" applyBorder="0" applyAlignment="0" applyProtection="0"/>
    <xf numFmtId="49" fontId="33" fillId="57" borderId="13"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65"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3" fillId="57" borderId="13"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65"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2"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1" fillId="0" borderId="0" applyFont="0" applyFill="0" applyBorder="0" applyAlignment="0" applyProtection="0"/>
    <xf numFmtId="170" fontId="18" fillId="0" borderId="0">
      <alignment vertical="center"/>
    </xf>
    <xf numFmtId="170" fontId="18" fillId="0" borderId="0">
      <alignment vertical="center"/>
    </xf>
    <xf numFmtId="43" fontId="35"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43" fontId="31"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2"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65" fontId="22"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lignment vertical="center"/>
    </xf>
    <xf numFmtId="170" fontId="31"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7" fillId="39" borderId="0" applyNumberFormat="0" applyBorder="0" applyAlignment="0" applyProtection="0"/>
    <xf numFmtId="0" fontId="6" fillId="2"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2" borderId="0" applyNumberFormat="0" applyBorder="0" applyAlignment="0" applyProtection="0"/>
    <xf numFmtId="0" fontId="38" fillId="39"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7" fillId="39" borderId="0" applyNumberFormat="0" applyBorder="0" applyAlignment="0" applyProtection="0"/>
    <xf numFmtId="38" fontId="20" fillId="57" borderId="0" applyNumberFormat="0" applyBorder="0" applyAlignment="0" applyProtection="0"/>
    <xf numFmtId="0" fontId="3" fillId="0" borderId="1"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 fillId="0" borderId="1"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0" fillId="0" borderId="14" applyNumberFormat="0" applyFill="0" applyAlignment="0" applyProtection="0"/>
    <xf numFmtId="0" fontId="4" fillId="0" borderId="2"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 fillId="0" borderId="2"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2" fillId="0" borderId="15" applyNumberFormat="0" applyFill="0" applyAlignment="0" applyProtection="0"/>
    <xf numFmtId="0" fontId="5" fillId="0" borderId="3"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5" fillId="0" borderId="3"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4" fillId="0" borderId="16" applyNumberFormat="0" applyFill="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10" fontId="20" fillId="58" borderId="10" applyNumberFormat="0" applyBorder="0" applyAlignment="0" applyProtection="0"/>
    <xf numFmtId="0" fontId="9" fillId="5" borderId="4" applyNumberFormat="0" applyAlignment="0" applyProtection="0"/>
    <xf numFmtId="0" fontId="46" fillId="42" borderId="11" applyNumberFormat="0" applyAlignment="0" applyProtection="0"/>
    <xf numFmtId="0" fontId="46" fillId="42" borderId="11" applyNumberFormat="0" applyAlignment="0" applyProtection="0"/>
    <xf numFmtId="0" fontId="46" fillId="42" borderId="11" applyNumberFormat="0" applyAlignment="0" applyProtection="0"/>
    <xf numFmtId="0" fontId="9" fillId="5" borderId="4" applyNumberFormat="0" applyAlignment="0" applyProtection="0"/>
    <xf numFmtId="0" fontId="47" fillId="42" borderId="4" applyNumberFormat="0" applyAlignment="0" applyProtection="0"/>
    <xf numFmtId="0" fontId="47" fillId="42" borderId="4" applyNumberFormat="0" applyAlignment="0" applyProtection="0"/>
    <xf numFmtId="0" fontId="47" fillId="42" borderId="4" applyNumberFormat="0" applyAlignment="0" applyProtection="0"/>
    <xf numFmtId="0" fontId="47" fillId="42" borderId="4" applyNumberFormat="0" applyAlignment="0" applyProtection="0"/>
    <xf numFmtId="0" fontId="46" fillId="42" borderId="11" applyNumberFormat="0" applyAlignment="0" applyProtection="0"/>
    <xf numFmtId="0" fontId="46" fillId="42" borderId="11" applyNumberFormat="0" applyAlignment="0" applyProtection="0"/>
    <xf numFmtId="0" fontId="46" fillId="42" borderId="11" applyNumberFormat="0" applyAlignment="0" applyProtection="0"/>
    <xf numFmtId="0" fontId="12" fillId="0" borderId="6"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12" fillId="0" borderId="6"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9" fillId="0" borderId="17"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1" fillId="59"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1" fillId="0" borderId="0"/>
    <xf numFmtId="0" fontId="18"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1" fillId="0" borderId="0"/>
    <xf numFmtId="0" fontId="34"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2" fillId="0" borderId="0"/>
    <xf numFmtId="0" fontId="22" fillId="0" borderId="0"/>
    <xf numFmtId="0" fontId="22" fillId="0" borderId="0"/>
    <xf numFmtId="0" fontId="31" fillId="0" borderId="0"/>
    <xf numFmtId="0" fontId="31" fillId="0" borderId="0"/>
    <xf numFmtId="0" fontId="22" fillId="0" borderId="0"/>
    <xf numFmtId="0" fontId="18" fillId="0" borderId="0"/>
    <xf numFmtId="0" fontId="18" fillId="0" borderId="0"/>
    <xf numFmtId="0" fontId="31" fillId="0" borderId="0"/>
    <xf numFmtId="0" fontId="31" fillId="0" borderId="0"/>
    <xf numFmtId="0" fontId="31" fillId="0" borderId="0"/>
    <xf numFmtId="0" fontId="22" fillId="0" borderId="0"/>
    <xf numFmtId="0" fontId="18" fillId="0" borderId="0"/>
    <xf numFmtId="0" fontId="18" fillId="0" borderId="0"/>
    <xf numFmtId="0" fontId="31" fillId="0" borderId="0"/>
    <xf numFmtId="0" fontId="18" fillId="0" borderId="0">
      <alignment vertical="center"/>
    </xf>
    <xf numFmtId="0" fontId="2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1" fillId="0" borderId="0"/>
    <xf numFmtId="0" fontId="18" fillId="0" borderId="0"/>
    <xf numFmtId="0" fontId="18"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22" fillId="0" borderId="0"/>
    <xf numFmtId="0" fontId="18" fillId="0" borderId="0"/>
    <xf numFmtId="0" fontId="31" fillId="0" borderId="0"/>
    <xf numFmtId="0" fontId="18" fillId="0" borderId="0"/>
    <xf numFmtId="0" fontId="22"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1" fillId="0" borderId="0"/>
    <xf numFmtId="0" fontId="18" fillId="0" borderId="0"/>
    <xf numFmtId="0" fontId="18" fillId="0" borderId="0"/>
    <xf numFmtId="0" fontId="31"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0" fontId="32" fillId="0" borderId="0"/>
    <xf numFmtId="0" fontId="32" fillId="0" borderId="0"/>
    <xf numFmtId="0" fontId="22" fillId="0" borderId="0"/>
    <xf numFmtId="0" fontId="32" fillId="0" borderId="0"/>
    <xf numFmtId="0" fontId="32" fillId="0" borderId="0"/>
    <xf numFmtId="0" fontId="32" fillId="0" borderId="0"/>
    <xf numFmtId="0" fontId="32" fillId="0" borderId="0"/>
    <xf numFmtId="0" fontId="18" fillId="0" borderId="0"/>
    <xf numFmtId="0" fontId="32"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18"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18" fillId="0" borderId="0">
      <alignment vertical="center"/>
    </xf>
    <xf numFmtId="0" fontId="52" fillId="0" borderId="0">
      <alignment vertical="top"/>
    </xf>
    <xf numFmtId="0" fontId="18" fillId="0" borderId="0">
      <alignment vertical="center"/>
    </xf>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32" fillId="0" borderId="0"/>
    <xf numFmtId="0" fontId="22" fillId="0" borderId="0"/>
    <xf numFmtId="0" fontId="32" fillId="0" borderId="0"/>
    <xf numFmtId="0" fontId="18" fillId="0" borderId="0">
      <alignment vertical="center"/>
    </xf>
    <xf numFmtId="0" fontId="32" fillId="0" borderId="0"/>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31"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22"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32" fillId="0" borderId="0"/>
    <xf numFmtId="0" fontId="22" fillId="0" borderId="0"/>
    <xf numFmtId="0" fontId="31" fillId="0" borderId="0"/>
    <xf numFmtId="0" fontId="3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60" borderId="18"/>
    <xf numFmtId="0" fontId="18" fillId="0" borderId="0"/>
    <xf numFmtId="0" fontId="18" fillId="0" borderId="0"/>
    <xf numFmtId="0" fontId="35" fillId="60" borderId="18"/>
    <xf numFmtId="0" fontId="22" fillId="0" borderId="0"/>
    <xf numFmtId="0" fontId="31"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22"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31" fillId="0" borderId="0"/>
    <xf numFmtId="0" fontId="22" fillId="0" borderId="0"/>
    <xf numFmtId="0" fontId="22" fillId="0" borderId="0"/>
    <xf numFmtId="0" fontId="22" fillId="0" borderId="0"/>
    <xf numFmtId="0" fontId="34"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52" fillId="0" borderId="0">
      <alignment vertical="top"/>
    </xf>
    <xf numFmtId="0" fontId="3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32" fillId="0" borderId="0"/>
    <xf numFmtId="0" fontId="34"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18" fillId="0" borderId="0"/>
    <xf numFmtId="0" fontId="18"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60" borderId="18"/>
    <xf numFmtId="0" fontId="18"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22" fillId="0" borderId="0"/>
    <xf numFmtId="0" fontId="22" fillId="0" borderId="0"/>
    <xf numFmtId="0" fontId="18" fillId="0" borderId="0">
      <alignment vertical="center"/>
    </xf>
    <xf numFmtId="0" fontId="1" fillId="0" borderId="0"/>
    <xf numFmtId="0" fontId="31"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2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2" fillId="0" borderId="0"/>
    <xf numFmtId="0" fontId="22" fillId="0" borderId="0"/>
    <xf numFmtId="0" fontId="18" fillId="0" borderId="0">
      <alignment vertical="center"/>
    </xf>
    <xf numFmtId="0" fontId="1" fillId="0" borderId="0"/>
    <xf numFmtId="0" fontId="22" fillId="0" borderId="0"/>
    <xf numFmtId="0" fontId="22" fillId="0" borderId="0"/>
    <xf numFmtId="0" fontId="2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8" fillId="0" borderId="0"/>
    <xf numFmtId="0" fontId="1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31"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1"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1" fillId="0" borderId="0"/>
    <xf numFmtId="0" fontId="3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2" fillId="0" borderId="0"/>
    <xf numFmtId="0" fontId="22"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2"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22" fillId="0" borderId="0"/>
    <xf numFmtId="0" fontId="31" fillId="0" borderId="0"/>
    <xf numFmtId="0" fontId="18" fillId="0" borderId="0"/>
    <xf numFmtId="0" fontId="22" fillId="0" borderId="0"/>
    <xf numFmtId="0" fontId="18" fillId="0" borderId="0"/>
    <xf numFmtId="0" fontId="22" fillId="0" borderId="0"/>
    <xf numFmtId="0" fontId="22" fillId="0" borderId="0"/>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1" fillId="0" borderId="0"/>
    <xf numFmtId="0" fontId="18" fillId="0" borderId="0">
      <alignment vertical="center"/>
    </xf>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19" applyNumberFormat="0" applyFont="0" applyAlignment="0" applyProtection="0"/>
    <xf numFmtId="0" fontId="18" fillId="61" borderId="19" applyNumberFormat="0" applyFont="0" applyAlignment="0" applyProtection="0"/>
    <xf numFmtId="0" fontId="18" fillId="61" borderId="19"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19"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19" applyNumberFormat="0" applyFont="0" applyAlignment="0" applyProtection="0"/>
    <xf numFmtId="0" fontId="18" fillId="61" borderId="19" applyNumberFormat="0" applyFont="0" applyAlignment="0" applyProtection="0"/>
    <xf numFmtId="0" fontId="18" fillId="61" borderId="19" applyNumberFormat="0" applyFont="0" applyAlignment="0" applyProtection="0"/>
    <xf numFmtId="0" fontId="10" fillId="6" borderId="5" applyNumberFormat="0" applyAlignment="0" applyProtection="0"/>
    <xf numFmtId="0" fontId="53" fillId="55" borderId="20" applyNumberFormat="0" applyAlignment="0" applyProtection="0"/>
    <xf numFmtId="0" fontId="53" fillId="55" borderId="20" applyNumberFormat="0" applyAlignment="0" applyProtection="0"/>
    <xf numFmtId="0" fontId="53" fillId="55" borderId="20" applyNumberFormat="0" applyAlignment="0" applyProtection="0"/>
    <xf numFmtId="0" fontId="10" fillId="6" borderId="5" applyNumberFormat="0" applyAlignment="0" applyProtection="0"/>
    <xf numFmtId="0" fontId="54" fillId="55" borderId="5" applyNumberFormat="0" applyAlignment="0" applyProtection="0"/>
    <xf numFmtId="0" fontId="54" fillId="55" borderId="5" applyNumberFormat="0" applyAlignment="0" applyProtection="0"/>
    <xf numFmtId="0" fontId="54" fillId="55" borderId="5" applyNumberFormat="0" applyAlignment="0" applyProtection="0"/>
    <xf numFmtId="0" fontId="54" fillId="55" borderId="5" applyNumberFormat="0" applyAlignment="0" applyProtection="0"/>
    <xf numFmtId="0" fontId="53" fillId="55" borderId="20" applyNumberFormat="0" applyAlignment="0" applyProtection="0"/>
    <xf numFmtId="0" fontId="53" fillId="55" borderId="20" applyNumberFormat="0" applyAlignment="0" applyProtection="0"/>
    <xf numFmtId="0" fontId="53" fillId="55" borderId="20"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6" fillId="0" borderId="9"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16" fillId="0" borderId="9"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9" fillId="0" borderId="0" applyNumberFormat="0" applyFill="0" applyBorder="0" applyAlignment="0" applyProtection="0"/>
  </cellStyleXfs>
  <cellXfs count="22">
    <xf numFmtId="0" fontId="0" fillId="0" borderId="0" xfId="0"/>
    <xf numFmtId="0" fontId="20" fillId="0" borderId="0" xfId="3" applyFont="1" applyAlignment="1">
      <alignment vertical="top"/>
    </xf>
    <xf numFmtId="0" fontId="18" fillId="0" borderId="0" xfId="3" applyAlignment="1"/>
    <xf numFmtId="0" fontId="18" fillId="0" borderId="0" xfId="0" applyFont="1"/>
    <xf numFmtId="0" fontId="0" fillId="0" borderId="10" xfId="0" applyBorder="1"/>
    <xf numFmtId="0" fontId="19" fillId="0" borderId="10" xfId="0" applyFont="1" applyBorder="1" applyAlignment="1">
      <alignment horizontal="center" vertical="center" wrapText="1"/>
    </xf>
    <xf numFmtId="0" fontId="19" fillId="34" borderId="0" xfId="0" applyFont="1" applyFill="1"/>
    <xf numFmtId="0" fontId="0" fillId="34" borderId="0" xfId="0" applyFill="1"/>
    <xf numFmtId="0" fontId="19" fillId="34" borderId="10" xfId="0" applyFont="1" applyFill="1" applyBorder="1"/>
    <xf numFmtId="164" fontId="0" fillId="33" borderId="10" xfId="1" applyNumberFormat="1" applyFont="1" applyFill="1" applyBorder="1"/>
    <xf numFmtId="0" fontId="19" fillId="0" borderId="10" xfId="0" applyFont="1" applyFill="1" applyBorder="1"/>
    <xf numFmtId="164" fontId="18" fillId="33" borderId="10" xfId="1" applyNumberFormat="1" applyFont="1" applyFill="1" applyBorder="1" applyAlignment="1">
      <alignment horizontal="right"/>
    </xf>
    <xf numFmtId="0" fontId="19" fillId="35" borderId="0" xfId="0" applyFont="1" applyFill="1"/>
    <xf numFmtId="0" fontId="0" fillId="35" borderId="0" xfId="0" applyFill="1"/>
    <xf numFmtId="164" fontId="18" fillId="36" borderId="10" xfId="1" quotePrefix="1" applyNumberFormat="1" applyFont="1" applyFill="1" applyBorder="1" applyAlignment="1">
      <alignment horizontal="center"/>
    </xf>
    <xf numFmtId="10" fontId="0" fillId="0" borderId="10" xfId="2" applyNumberFormat="1" applyFont="1" applyFill="1" applyBorder="1"/>
    <xf numFmtId="0" fontId="19" fillId="0" borderId="0" xfId="0" applyFont="1"/>
    <xf numFmtId="0" fontId="21" fillId="0" borderId="0" xfId="0" applyFont="1"/>
    <xf numFmtId="164" fontId="0" fillId="0" borderId="10" xfId="1" applyNumberFormat="1" applyFont="1" applyFill="1" applyBorder="1"/>
    <xf numFmtId="0" fontId="21" fillId="0" borderId="0" xfId="3" applyFont="1" applyAlignment="1">
      <alignment horizontal="center"/>
    </xf>
    <xf numFmtId="164" fontId="18" fillId="33" borderId="22" xfId="1" applyNumberFormat="1" applyFont="1" applyFill="1" applyBorder="1" applyAlignment="1">
      <alignment horizontal="center"/>
    </xf>
    <xf numFmtId="164" fontId="18" fillId="33" borderId="23" xfId="1" applyNumberFormat="1" applyFont="1" applyFill="1" applyBorder="1" applyAlignment="1">
      <alignment horizontal="center"/>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2"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Admin/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1_SUPPORTING_DOCUMENTS/Load%20Forecast%20Jan%2029%20Version%202016%20to%202020%20with%20charts%20-%20April%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tals (2)"/>
      <sheetName val="Sales By Month"/>
      <sheetName val="Summary Totals"/>
      <sheetName val="For LV"/>
      <sheetName val="H11 2016"/>
      <sheetName val="H11 2017"/>
      <sheetName val="H11 2018"/>
      <sheetName val="H11 2019"/>
      <sheetName val="H11 2020"/>
      <sheetName val="Rate from Prior year"/>
    </sheetNames>
    <sheetDataSet>
      <sheetData sheetId="0">
        <row r="11">
          <cell r="B11">
            <v>2216045</v>
          </cell>
          <cell r="C11">
            <v>2198259</v>
          </cell>
          <cell r="D11">
            <v>2206411</v>
          </cell>
          <cell r="E11">
            <v>2214984</v>
          </cell>
          <cell r="F11">
            <v>2217628</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19"/>
  <sheetViews>
    <sheetView showGridLines="0" tabSelected="1" zoomScaleNormal="100" workbookViewId="0">
      <pane xSplit="1" ySplit="15" topLeftCell="B25" activePane="bottomRight" state="frozen"/>
      <selection pane="topRight" activeCell="B1" sqref="B1"/>
      <selection pane="bottomLeft" activeCell="A16" sqref="A16"/>
      <selection pane="bottomRight" activeCell="A9" sqref="A9:I9"/>
    </sheetView>
  </sheetViews>
  <sheetFormatPr defaultRowHeight="12.75" x14ac:dyDescent="0.2"/>
  <cols>
    <col min="1" max="1" width="25.85546875" customWidth="1"/>
    <col min="2" max="3" width="17.5703125" customWidth="1"/>
    <col min="4" max="13" width="16" customWidth="1"/>
  </cols>
  <sheetData>
    <row r="1" spans="1:13" x14ac:dyDescent="0.2">
      <c r="J1" s="1"/>
    </row>
    <row r="9" spans="1:13" ht="18" x14ac:dyDescent="0.25">
      <c r="A9" s="19"/>
      <c r="B9" s="19"/>
      <c r="C9" s="19"/>
      <c r="D9" s="19"/>
      <c r="E9" s="19"/>
      <c r="F9" s="19"/>
      <c r="G9" s="19"/>
      <c r="H9" s="19"/>
      <c r="I9" s="19"/>
      <c r="J9" s="2"/>
      <c r="K9" s="2"/>
    </row>
    <row r="10" spans="1:13" ht="18" x14ac:dyDescent="0.25">
      <c r="A10" s="19" t="s">
        <v>34</v>
      </c>
      <c r="B10" s="19"/>
      <c r="C10" s="19"/>
      <c r="D10" s="19"/>
      <c r="E10" s="19"/>
      <c r="F10" s="19"/>
      <c r="G10" s="19"/>
      <c r="H10" s="19"/>
      <c r="I10" s="19"/>
      <c r="J10" s="2"/>
      <c r="K10" s="2"/>
    </row>
    <row r="12" spans="1:13" x14ac:dyDescent="0.2">
      <c r="A12" s="3" t="s">
        <v>0</v>
      </c>
      <c r="B12" s="3"/>
      <c r="C12" s="3"/>
    </row>
    <row r="14" spans="1:13" ht="38.25" x14ac:dyDescent="0.2">
      <c r="A14" s="4"/>
      <c r="B14" s="5" t="s">
        <v>32</v>
      </c>
      <c r="C14" s="5" t="s">
        <v>31</v>
      </c>
      <c r="D14" s="5" t="str">
        <f>RebaseYear &amp; " Board Approved"</f>
        <v>2012 Board Approved</v>
      </c>
      <c r="E14" s="5" t="s">
        <v>25</v>
      </c>
      <c r="F14" s="5" t="s">
        <v>26</v>
      </c>
      <c r="G14" s="5" t="s">
        <v>28</v>
      </c>
      <c r="H14" s="5" t="str">
        <f>RebaseYear+3&amp;" Bridge"</f>
        <v>2015 Bridge</v>
      </c>
      <c r="I14" s="5" t="str">
        <f>RebaseYear+4 &amp;" Test"</f>
        <v>2016 Test</v>
      </c>
      <c r="J14" s="5" t="s">
        <v>1</v>
      </c>
      <c r="K14" s="5" t="s">
        <v>2</v>
      </c>
      <c r="L14" s="5" t="s">
        <v>3</v>
      </c>
      <c r="M14" s="5" t="s">
        <v>4</v>
      </c>
    </row>
    <row r="15" spans="1:13" x14ac:dyDescent="0.2">
      <c r="A15" s="6" t="s">
        <v>5</v>
      </c>
      <c r="B15" s="7"/>
      <c r="C15" s="7"/>
      <c r="D15" s="7"/>
      <c r="E15" s="7"/>
      <c r="F15" s="7"/>
      <c r="G15" s="7"/>
      <c r="H15" s="7"/>
      <c r="I15" s="7"/>
      <c r="J15" s="7"/>
      <c r="K15" s="7"/>
      <c r="L15" s="7"/>
      <c r="M15" s="7"/>
    </row>
    <row r="16" spans="1:13" x14ac:dyDescent="0.2">
      <c r="A16" s="8" t="s">
        <v>6</v>
      </c>
      <c r="B16" s="9">
        <v>271602.75</v>
      </c>
      <c r="C16" s="9">
        <v>275966.41666666669</v>
      </c>
      <c r="D16" s="9">
        <v>280901</v>
      </c>
      <c r="E16" s="9">
        <v>280254</v>
      </c>
      <c r="F16" s="9">
        <v>284964</v>
      </c>
      <c r="G16" s="9">
        <v>284296</v>
      </c>
      <c r="H16" s="9">
        <v>293366</v>
      </c>
      <c r="I16" s="9">
        <v>297343</v>
      </c>
      <c r="J16" s="9">
        <v>301258</v>
      </c>
      <c r="K16" s="9">
        <v>305144</v>
      </c>
      <c r="L16" s="9">
        <v>308990</v>
      </c>
      <c r="M16" s="9">
        <v>312786</v>
      </c>
    </row>
    <row r="17" spans="1:13" x14ac:dyDescent="0.2">
      <c r="A17" s="10" t="s">
        <v>7</v>
      </c>
      <c r="B17" s="9">
        <f>2267082*1000</f>
        <v>2267082000</v>
      </c>
      <c r="C17" s="9">
        <f>2249645*1000</f>
        <v>2249645000</v>
      </c>
      <c r="D17" s="9">
        <v>2282535398.3399997</v>
      </c>
      <c r="E17" s="9">
        <f>2255121*1000</f>
        <v>2255121000</v>
      </c>
      <c r="F17" s="9">
        <f>2252988*1000</f>
        <v>2252988000</v>
      </c>
      <c r="G17" s="9">
        <f>2267127*1000</f>
        <v>2267127000</v>
      </c>
      <c r="H17" s="9">
        <v>2233419000</v>
      </c>
      <c r="I17" s="9">
        <f>+'[7]Summary Totals (2)'!B11*1000</f>
        <v>2216045000</v>
      </c>
      <c r="J17" s="9">
        <f>+'[7]Summary Totals (2)'!C11*1000</f>
        <v>2198259000</v>
      </c>
      <c r="K17" s="9">
        <f>+'[7]Summary Totals (2)'!D11*1000</f>
        <v>2206411000</v>
      </c>
      <c r="L17" s="9">
        <f>+'[7]Summary Totals (2)'!E11*1000</f>
        <v>2214984000</v>
      </c>
      <c r="M17" s="9">
        <f>+'[7]Summary Totals (2)'!F11*1000</f>
        <v>2217628000</v>
      </c>
    </row>
    <row r="18" spans="1:13" x14ac:dyDescent="0.2">
      <c r="A18" s="10" t="s">
        <v>8</v>
      </c>
      <c r="B18" s="11" t="s">
        <v>9</v>
      </c>
      <c r="C18" s="11" t="s">
        <v>9</v>
      </c>
      <c r="D18" s="11" t="s">
        <v>9</v>
      </c>
      <c r="E18" s="11" t="s">
        <v>9</v>
      </c>
      <c r="F18" s="11" t="s">
        <v>9</v>
      </c>
      <c r="G18" s="11" t="s">
        <v>9</v>
      </c>
      <c r="H18" s="11" t="s">
        <v>9</v>
      </c>
      <c r="I18" s="11" t="s">
        <v>9</v>
      </c>
      <c r="J18" s="11" t="s">
        <v>9</v>
      </c>
      <c r="K18" s="11" t="s">
        <v>9</v>
      </c>
      <c r="L18" s="11" t="s">
        <v>9</v>
      </c>
      <c r="M18" s="11" t="s">
        <v>9</v>
      </c>
    </row>
    <row r="19" spans="1:13" x14ac:dyDescent="0.2">
      <c r="A19" s="12" t="s">
        <v>10</v>
      </c>
      <c r="B19" s="13"/>
      <c r="C19" s="13"/>
      <c r="D19" s="13"/>
      <c r="E19" s="13"/>
      <c r="F19" s="13"/>
      <c r="G19" s="13"/>
      <c r="H19" s="13"/>
      <c r="I19" s="13"/>
      <c r="J19" s="13"/>
      <c r="K19" s="13"/>
      <c r="L19" s="13"/>
      <c r="M19" s="13"/>
    </row>
    <row r="20" spans="1:13" x14ac:dyDescent="0.2">
      <c r="A20" s="10" t="str">
        <f>A16</f>
        <v># of Customers</v>
      </c>
      <c r="B20" s="15">
        <f>IF(ISERROR((B16-$D16)/$D16), 0, (B16-$D16)/$D16)</f>
        <v>-3.3101519752510668E-2</v>
      </c>
      <c r="C20" s="15">
        <f>IF(ISERROR((C16-$D16)/$D16), 0, (C16-$D16)/$D16)</f>
        <v>-1.7566983860268615E-2</v>
      </c>
      <c r="D20" s="14"/>
      <c r="E20" s="15">
        <f>IF(ISERROR((E16-$D16)/$D16), 0, (E16-$D16)/$D16)</f>
        <v>-2.3033025870324419E-3</v>
      </c>
      <c r="F20" s="15">
        <f t="shared" ref="F20:M22" si="0">IF(ISERROR((F16-$D16)/$D16), 0, (F16-$D16)/$D16)</f>
        <v>1.4464170650869879E-2</v>
      </c>
      <c r="G20" s="15">
        <f t="shared" si="0"/>
        <v>1.2086108629018764E-2</v>
      </c>
      <c r="H20" s="15">
        <f t="shared" si="0"/>
        <v>4.4375064524512196E-2</v>
      </c>
      <c r="I20" s="15">
        <f t="shared" si="0"/>
        <v>5.8533077489934179E-2</v>
      </c>
      <c r="J20" s="15">
        <f t="shared" si="0"/>
        <v>7.2470372123986743E-2</v>
      </c>
      <c r="K20" s="15">
        <f t="shared" si="0"/>
        <v>8.6304427538527809E-2</v>
      </c>
      <c r="L20" s="15">
        <f t="shared" si="0"/>
        <v>9.9996084029604734E-2</v>
      </c>
      <c r="M20" s="15">
        <f t="shared" si="0"/>
        <v>0.11350974186635149</v>
      </c>
    </row>
    <row r="21" spans="1:13" x14ac:dyDescent="0.2">
      <c r="A21" s="10" t="s">
        <v>7</v>
      </c>
      <c r="B21" s="15">
        <f t="shared" ref="B21:C21" si="1">IF(ISERROR((B17-$D17)/$D17), 0, (B17-$D17)/$D17)</f>
        <v>-6.7702776269048612E-3</v>
      </c>
      <c r="C21" s="15">
        <f t="shared" si="1"/>
        <v>-1.4409589601072387E-2</v>
      </c>
      <c r="D21" s="14"/>
      <c r="E21" s="15">
        <f t="shared" ref="E21:I22" si="2">IF(ISERROR((E17-$D17)/$D17), 0, (E17-$D17)/$D17)</f>
        <v>-1.2010503039706247E-2</v>
      </c>
      <c r="F21" s="15">
        <f t="shared" si="2"/>
        <v>-1.2944990190070376E-2</v>
      </c>
      <c r="G21" s="15">
        <f t="shared" si="2"/>
        <v>-6.7505627081208084E-3</v>
      </c>
      <c r="H21" s="15">
        <f t="shared" si="2"/>
        <v>-2.1518351205295719E-2</v>
      </c>
      <c r="I21" s="15">
        <f t="shared" si="2"/>
        <v>-2.913006229316557E-2</v>
      </c>
      <c r="J21" s="15">
        <f t="shared" si="0"/>
        <v>-3.6922274415236087E-2</v>
      </c>
      <c r="K21" s="15">
        <f t="shared" si="0"/>
        <v>-3.3350807350178237E-2</v>
      </c>
      <c r="L21" s="15">
        <f t="shared" si="0"/>
        <v>-2.9594896267162916E-2</v>
      </c>
      <c r="M21" s="15">
        <f t="shared" si="0"/>
        <v>-2.8436535261273203E-2</v>
      </c>
    </row>
    <row r="22" spans="1:13" x14ac:dyDescent="0.2">
      <c r="A22" s="10" t="s">
        <v>8</v>
      </c>
      <c r="B22" s="15">
        <f t="shared" ref="B22:C22" si="3">IF(ISERROR((B18-$D18)/$D18), 0, (B18-$D18)/$D18)</f>
        <v>0</v>
      </c>
      <c r="C22" s="15">
        <f t="shared" si="3"/>
        <v>0</v>
      </c>
      <c r="D22" s="14"/>
      <c r="E22" s="15">
        <f t="shared" si="2"/>
        <v>0</v>
      </c>
      <c r="F22" s="15">
        <f t="shared" si="2"/>
        <v>0</v>
      </c>
      <c r="G22" s="15">
        <f t="shared" si="2"/>
        <v>0</v>
      </c>
      <c r="H22" s="15">
        <f t="shared" si="2"/>
        <v>0</v>
      </c>
      <c r="I22" s="15">
        <f t="shared" si="2"/>
        <v>0</v>
      </c>
      <c r="J22" s="15">
        <f t="shared" si="0"/>
        <v>0</v>
      </c>
      <c r="K22" s="15">
        <f t="shared" si="0"/>
        <v>0</v>
      </c>
      <c r="L22" s="15">
        <f t="shared" si="0"/>
        <v>0</v>
      </c>
      <c r="M22" s="15">
        <f t="shared" si="0"/>
        <v>0</v>
      </c>
    </row>
    <row r="23" spans="1:13" x14ac:dyDescent="0.2">
      <c r="A23" s="16"/>
    </row>
    <row r="24" spans="1:13" x14ac:dyDescent="0.2">
      <c r="A24" s="6" t="s">
        <v>11</v>
      </c>
      <c r="B24" s="7"/>
      <c r="C24" s="7"/>
      <c r="D24" s="7"/>
      <c r="E24" s="7"/>
      <c r="F24" s="7"/>
      <c r="G24" s="7"/>
      <c r="H24" s="7"/>
      <c r="I24" s="7"/>
      <c r="J24" s="7"/>
      <c r="K24" s="7"/>
      <c r="L24" s="7"/>
      <c r="M24" s="7"/>
    </row>
    <row r="25" spans="1:13" x14ac:dyDescent="0.2">
      <c r="A25" s="8" t="s">
        <v>6</v>
      </c>
      <c r="B25" s="9">
        <v>23434.333333333332</v>
      </c>
      <c r="C25" s="9">
        <v>23616.416666666668</v>
      </c>
      <c r="D25" s="9">
        <v>23636</v>
      </c>
      <c r="E25" s="9">
        <v>23767</v>
      </c>
      <c r="F25" s="9">
        <v>23936</v>
      </c>
      <c r="G25" s="9">
        <v>23817</v>
      </c>
      <c r="H25" s="9">
        <v>24099</v>
      </c>
      <c r="I25" s="9">
        <v>24512</v>
      </c>
      <c r="J25" s="9">
        <v>24626</v>
      </c>
      <c r="K25" s="9">
        <v>24739</v>
      </c>
      <c r="L25" s="9">
        <v>24850</v>
      </c>
      <c r="M25" s="9">
        <v>24959</v>
      </c>
    </row>
    <row r="26" spans="1:13" x14ac:dyDescent="0.2">
      <c r="A26" s="10" t="s">
        <v>7</v>
      </c>
      <c r="B26" s="9">
        <f>731617*1000</f>
        <v>731617000</v>
      </c>
      <c r="C26" s="9">
        <f>723597*1000</f>
        <v>723597000</v>
      </c>
      <c r="D26" s="9">
        <v>770026294.76999998</v>
      </c>
      <c r="E26" s="9">
        <f>719380*1000</f>
        <v>719380000</v>
      </c>
      <c r="F26" s="9">
        <f>721817*1000</f>
        <v>721817000</v>
      </c>
      <c r="G26" s="9">
        <f>707782*1000</f>
        <v>707782000</v>
      </c>
      <c r="H26" s="9">
        <v>705279000</v>
      </c>
      <c r="I26" s="9">
        <v>726360000</v>
      </c>
      <c r="J26" s="9">
        <v>716896000</v>
      </c>
      <c r="K26" s="9">
        <v>709791000</v>
      </c>
      <c r="L26" s="9">
        <v>704193000</v>
      </c>
      <c r="M26" s="9">
        <v>699744000</v>
      </c>
    </row>
    <row r="27" spans="1:13" x14ac:dyDescent="0.2">
      <c r="A27" s="10" t="s">
        <v>8</v>
      </c>
      <c r="B27" s="11" t="s">
        <v>9</v>
      </c>
      <c r="C27" s="11" t="s">
        <v>9</v>
      </c>
      <c r="D27" s="11" t="s">
        <v>9</v>
      </c>
      <c r="E27" s="11" t="s">
        <v>9</v>
      </c>
      <c r="F27" s="11" t="s">
        <v>9</v>
      </c>
      <c r="G27" s="11" t="s">
        <v>9</v>
      </c>
      <c r="H27" s="11" t="s">
        <v>9</v>
      </c>
      <c r="I27" s="11" t="s">
        <v>9</v>
      </c>
      <c r="J27" s="11" t="s">
        <v>9</v>
      </c>
      <c r="K27" s="11" t="s">
        <v>9</v>
      </c>
      <c r="L27" s="11" t="s">
        <v>9</v>
      </c>
      <c r="M27" s="11" t="s">
        <v>9</v>
      </c>
    </row>
    <row r="28" spans="1:13" x14ac:dyDescent="0.2">
      <c r="A28" s="12" t="s">
        <v>10</v>
      </c>
      <c r="B28" s="13"/>
      <c r="C28" s="13"/>
      <c r="D28" s="13"/>
      <c r="E28" s="13"/>
      <c r="F28" s="13"/>
      <c r="G28" s="13"/>
      <c r="H28" s="13"/>
      <c r="I28" s="13"/>
      <c r="J28" s="13"/>
      <c r="K28" s="13"/>
      <c r="L28" s="13"/>
      <c r="M28" s="13"/>
    </row>
    <row r="29" spans="1:13" x14ac:dyDescent="0.2">
      <c r="A29" s="10" t="str">
        <f>A25</f>
        <v># of Customers</v>
      </c>
      <c r="B29" s="15">
        <f t="shared" ref="B29:C29" si="4">IF(ISERROR((B25-$D25)/$D25), 0, (B25-$D25)/$D25)</f>
        <v>-8.5321825463982003E-3</v>
      </c>
      <c r="C29" s="15">
        <f t="shared" si="4"/>
        <v>-8.2853838777001692E-4</v>
      </c>
      <c r="D29" s="14"/>
      <c r="E29" s="15">
        <f>IF(ISERROR((E25-$D25)/$D25), 0, (E25-$D25)/$D25)</f>
        <v>5.5423929598916906E-3</v>
      </c>
      <c r="F29" s="15">
        <f t="shared" ref="F29:M31" si="5">IF(ISERROR((F25-$D25)/$D25), 0, (F25-$D25)/$D25)</f>
        <v>1.2692502961584024E-2</v>
      </c>
      <c r="G29" s="15">
        <f t="shared" si="5"/>
        <v>7.6578101201556946E-3</v>
      </c>
      <c r="H29" s="15">
        <f t="shared" si="5"/>
        <v>1.9588762904044679E-2</v>
      </c>
      <c r="I29" s="15">
        <f t="shared" si="5"/>
        <v>3.7062108647825352E-2</v>
      </c>
      <c r="J29" s="15">
        <f t="shared" si="5"/>
        <v>4.1885259773227282E-2</v>
      </c>
      <c r="K29" s="15">
        <f t="shared" si="5"/>
        <v>4.666610255542393E-2</v>
      </c>
      <c r="L29" s="15">
        <f t="shared" si="5"/>
        <v>5.1362328651210015E-2</v>
      </c>
      <c r="M29" s="15">
        <f t="shared" si="5"/>
        <v>5.5973938060585544E-2</v>
      </c>
    </row>
    <row r="30" spans="1:13" x14ac:dyDescent="0.2">
      <c r="A30" s="10" t="s">
        <v>7</v>
      </c>
      <c r="B30" s="15">
        <f t="shared" ref="B30:C30" si="6">IF(ISERROR((B26-$D26)/$D26), 0, (B26-$D26)/$D26)</f>
        <v>-4.9880497628295273E-2</v>
      </c>
      <c r="C30" s="15">
        <f t="shared" si="6"/>
        <v>-6.029572637369221E-2</v>
      </c>
      <c r="D30" s="14"/>
      <c r="E30" s="15">
        <f t="shared" ref="E30:I31" si="7">IF(ISERROR((E26-$D26)/$D26), 0, (E26-$D26)/$D26)</f>
        <v>-6.5772162735205794E-2</v>
      </c>
      <c r="F30" s="15">
        <f t="shared" si="7"/>
        <v>-6.2607335746111978E-2</v>
      </c>
      <c r="G30" s="15">
        <f t="shared" si="7"/>
        <v>-8.0833986050556625E-2</v>
      </c>
      <c r="H30" s="15">
        <f t="shared" si="7"/>
        <v>-8.4084524398403068E-2</v>
      </c>
      <c r="I30" s="15">
        <f t="shared" si="7"/>
        <v>-5.6707537218638381E-2</v>
      </c>
      <c r="J30" s="15">
        <f t="shared" si="5"/>
        <v>-6.8998026600987084E-2</v>
      </c>
      <c r="K30" s="15">
        <f t="shared" si="5"/>
        <v>-7.8224984236404199E-2</v>
      </c>
      <c r="L30" s="15">
        <f t="shared" si="5"/>
        <v>-8.549486584696929E-2</v>
      </c>
      <c r="M30" s="15">
        <f t="shared" si="5"/>
        <v>-9.127259062106792E-2</v>
      </c>
    </row>
    <row r="31" spans="1:13" x14ac:dyDescent="0.2">
      <c r="A31" s="10" t="s">
        <v>8</v>
      </c>
      <c r="B31" s="15">
        <f t="shared" ref="B31:C31" si="8">IF(ISERROR((B27-$D27)/$D27), 0, (B27-$D27)/$D27)</f>
        <v>0</v>
      </c>
      <c r="C31" s="15">
        <f t="shared" si="8"/>
        <v>0</v>
      </c>
      <c r="D31" s="14"/>
      <c r="E31" s="15">
        <f t="shared" si="7"/>
        <v>0</v>
      </c>
      <c r="F31" s="15">
        <f t="shared" si="7"/>
        <v>0</v>
      </c>
      <c r="G31" s="15">
        <f t="shared" si="7"/>
        <v>0</v>
      </c>
      <c r="H31" s="15">
        <f t="shared" si="7"/>
        <v>0</v>
      </c>
      <c r="I31" s="15">
        <f t="shared" si="7"/>
        <v>0</v>
      </c>
      <c r="J31" s="15">
        <f t="shared" si="5"/>
        <v>0</v>
      </c>
      <c r="K31" s="15">
        <f t="shared" si="5"/>
        <v>0</v>
      </c>
      <c r="L31" s="15">
        <f t="shared" si="5"/>
        <v>0</v>
      </c>
      <c r="M31" s="15">
        <f t="shared" si="5"/>
        <v>0</v>
      </c>
    </row>
    <row r="32" spans="1:13" x14ac:dyDescent="0.2">
      <c r="A32" s="16"/>
    </row>
    <row r="33" spans="1:13" x14ac:dyDescent="0.2">
      <c r="A33" s="6" t="s">
        <v>27</v>
      </c>
      <c r="B33" s="7"/>
      <c r="C33" s="7"/>
      <c r="D33" s="7"/>
      <c r="E33" s="7"/>
      <c r="F33" s="7"/>
      <c r="G33" s="7"/>
      <c r="H33" s="7"/>
      <c r="I33" s="7"/>
      <c r="J33" s="7"/>
      <c r="K33" s="7"/>
      <c r="L33" s="7"/>
      <c r="M33" s="7"/>
    </row>
    <row r="34" spans="1:13" x14ac:dyDescent="0.2">
      <c r="A34" s="8" t="s">
        <v>6</v>
      </c>
      <c r="B34" s="9">
        <v>3278.9166666666665</v>
      </c>
      <c r="C34" s="9">
        <v>3353</v>
      </c>
      <c r="D34" s="9">
        <v>3340</v>
      </c>
      <c r="E34" s="9">
        <v>3416</v>
      </c>
      <c r="F34" s="9">
        <v>3408</v>
      </c>
      <c r="G34" s="9">
        <v>3417</v>
      </c>
      <c r="H34" s="9">
        <v>3549</v>
      </c>
      <c r="I34" s="9">
        <v>3296</v>
      </c>
      <c r="J34" s="9">
        <v>3323</v>
      </c>
      <c r="K34" s="9">
        <v>3351</v>
      </c>
      <c r="L34" s="9">
        <v>3380</v>
      </c>
      <c r="M34" s="9">
        <v>3408</v>
      </c>
    </row>
    <row r="35" spans="1:13" x14ac:dyDescent="0.2">
      <c r="A35" s="10" t="s">
        <v>7</v>
      </c>
      <c r="B35" s="9">
        <f>3026694*1000</f>
        <v>3026694000</v>
      </c>
      <c r="C35" s="9">
        <f>3035733*1000</f>
        <v>3035733000</v>
      </c>
      <c r="D35" s="11">
        <v>3051141934</v>
      </c>
      <c r="E35" s="9">
        <f>3017363*1000</f>
        <v>3017363000</v>
      </c>
      <c r="F35" s="9">
        <f>2981441*1000</f>
        <v>2981441000</v>
      </c>
      <c r="G35" s="9">
        <f>2970045*1000</f>
        <v>2970045000</v>
      </c>
      <c r="H35" s="9">
        <v>2957727000</v>
      </c>
      <c r="I35" s="9">
        <v>2954441000</v>
      </c>
      <c r="J35" s="9">
        <v>2907445000</v>
      </c>
      <c r="K35" s="9">
        <v>2875422000</v>
      </c>
      <c r="L35" s="9">
        <v>2852593000</v>
      </c>
      <c r="M35" s="9">
        <v>2835387000</v>
      </c>
    </row>
    <row r="36" spans="1:13" x14ac:dyDescent="0.2">
      <c r="A36" s="10" t="s">
        <v>8</v>
      </c>
      <c r="B36" s="9">
        <v>7272740.7883000001</v>
      </c>
      <c r="C36" s="9">
        <v>7290047.9144000001</v>
      </c>
      <c r="D36" s="9">
        <v>7404278</v>
      </c>
      <c r="E36" s="9">
        <v>7234407.3861999996</v>
      </c>
      <c r="F36" s="9">
        <v>7143842.0537</v>
      </c>
      <c r="G36" s="9">
        <v>7104743.4924999997</v>
      </c>
      <c r="H36" s="9">
        <v>7070781</v>
      </c>
      <c r="I36" s="9">
        <v>7027979</v>
      </c>
      <c r="J36" s="9">
        <v>6908640</v>
      </c>
      <c r="K36" s="9">
        <v>6824350</v>
      </c>
      <c r="L36" s="9">
        <v>6761930</v>
      </c>
      <c r="M36" s="9">
        <v>6711579</v>
      </c>
    </row>
    <row r="37" spans="1:13" x14ac:dyDescent="0.2">
      <c r="A37" s="12" t="s">
        <v>10</v>
      </c>
      <c r="B37" s="13"/>
      <c r="C37" s="13"/>
      <c r="D37" s="13"/>
      <c r="E37" s="13"/>
      <c r="F37" s="13"/>
      <c r="G37" s="13"/>
      <c r="H37" s="13"/>
      <c r="I37" s="13"/>
      <c r="J37" s="13"/>
      <c r="K37" s="13"/>
      <c r="L37" s="13"/>
      <c r="M37" s="13"/>
    </row>
    <row r="38" spans="1:13" x14ac:dyDescent="0.2">
      <c r="A38" s="10" t="str">
        <f>A34</f>
        <v># of Customers</v>
      </c>
      <c r="B38" s="15">
        <f t="shared" ref="B38:C38" si="9">IF(ISERROR((B34-$D34)/$D34), 0, (B34-$D34)/$D34)</f>
        <v>-1.8288423153692661E-2</v>
      </c>
      <c r="C38" s="15">
        <f t="shared" si="9"/>
        <v>3.8922155688622755E-3</v>
      </c>
      <c r="D38" s="14"/>
      <c r="E38" s="15">
        <f>IF(ISERROR((E34-$D34)/$D34), 0, (E34-$D34)/$D34)</f>
        <v>2.2754491017964073E-2</v>
      </c>
      <c r="F38" s="15">
        <f t="shared" ref="F38:M40" si="10">IF(ISERROR((F34-$D34)/$D34), 0, (F34-$D34)/$D34)</f>
        <v>2.0359281437125749E-2</v>
      </c>
      <c r="G38" s="15">
        <f t="shared" si="10"/>
        <v>2.3053892215568861E-2</v>
      </c>
      <c r="H38" s="15">
        <f t="shared" si="10"/>
        <v>6.25748502994012E-2</v>
      </c>
      <c r="I38" s="15">
        <f t="shared" si="10"/>
        <v>-1.3173652694610778E-2</v>
      </c>
      <c r="J38" s="15">
        <f t="shared" si="10"/>
        <v>-5.0898203592814372E-3</v>
      </c>
      <c r="K38" s="15">
        <f t="shared" si="10"/>
        <v>3.2934131736526945E-3</v>
      </c>
      <c r="L38" s="15">
        <f t="shared" si="10"/>
        <v>1.1976047904191617E-2</v>
      </c>
      <c r="M38" s="15">
        <f t="shared" si="10"/>
        <v>2.0359281437125749E-2</v>
      </c>
    </row>
    <row r="39" spans="1:13" x14ac:dyDescent="0.2">
      <c r="A39" s="10" t="s">
        <v>7</v>
      </c>
      <c r="B39" s="15">
        <f t="shared" ref="B39:C39" si="11">IF(ISERROR((B35-$D35)/$D35), 0, (B35-$D35)/$D35)</f>
        <v>-8.0127160678982699E-3</v>
      </c>
      <c r="C39" s="15">
        <f t="shared" si="11"/>
        <v>-5.0502186831404223E-3</v>
      </c>
      <c r="D39" s="14"/>
      <c r="E39" s="15">
        <f t="shared" ref="E39:I40" si="12">IF(ISERROR((E35-$D35)/$D35), 0, (E35-$D35)/$D35)</f>
        <v>-1.1070915326353349E-2</v>
      </c>
      <c r="F39" s="15">
        <f t="shared" si="12"/>
        <v>-2.2844212267969833E-2</v>
      </c>
      <c r="G39" s="15">
        <f t="shared" si="12"/>
        <v>-2.657920731130432E-2</v>
      </c>
      <c r="H39" s="15">
        <f t="shared" si="12"/>
        <v>-3.0616384298299246E-2</v>
      </c>
      <c r="I39" s="15">
        <f t="shared" si="12"/>
        <v>-3.1693358123535922E-2</v>
      </c>
      <c r="J39" s="15">
        <f t="shared" si="10"/>
        <v>-4.7096115850505695E-2</v>
      </c>
      <c r="K39" s="15">
        <f t="shared" si="10"/>
        <v>-5.7591530581349873E-2</v>
      </c>
      <c r="L39" s="15">
        <f t="shared" si="10"/>
        <v>-6.5073647275302404E-2</v>
      </c>
      <c r="M39" s="15">
        <f t="shared" si="10"/>
        <v>-7.0712847408297586E-2</v>
      </c>
    </row>
    <row r="40" spans="1:13" x14ac:dyDescent="0.2">
      <c r="A40" s="10" t="s">
        <v>8</v>
      </c>
      <c r="B40" s="15">
        <f t="shared" ref="B40:C40" si="13">IF(ISERROR((B36-$D36)/$D36), 0, (B36-$D36)/$D36)</f>
        <v>-1.7765028771204953E-2</v>
      </c>
      <c r="C40" s="15">
        <f t="shared" si="13"/>
        <v>-1.542757924540379E-2</v>
      </c>
      <c r="D40" s="14"/>
      <c r="E40" s="15">
        <f t="shared" si="12"/>
        <v>-2.2942225264907721E-2</v>
      </c>
      <c r="F40" s="15">
        <f t="shared" si="12"/>
        <v>-3.517371258885741E-2</v>
      </c>
      <c r="G40" s="15">
        <f t="shared" si="12"/>
        <v>-4.0454249219167661E-2</v>
      </c>
      <c r="H40" s="15">
        <f t="shared" si="12"/>
        <v>-4.5041123523454955E-2</v>
      </c>
      <c r="I40" s="15">
        <f t="shared" si="12"/>
        <v>-5.0821835700928568E-2</v>
      </c>
      <c r="J40" s="15">
        <f t="shared" si="10"/>
        <v>-6.693940989249729E-2</v>
      </c>
      <c r="K40" s="15">
        <f t="shared" si="10"/>
        <v>-7.8323369273817112E-2</v>
      </c>
      <c r="L40" s="15">
        <f t="shared" si="10"/>
        <v>-8.6753630806406787E-2</v>
      </c>
      <c r="M40" s="15">
        <f t="shared" si="10"/>
        <v>-9.3553888711363886E-2</v>
      </c>
    </row>
    <row r="41" spans="1:13" x14ac:dyDescent="0.2">
      <c r="A41" s="16"/>
    </row>
    <row r="42" spans="1:13" x14ac:dyDescent="0.2">
      <c r="A42" s="6" t="s">
        <v>12</v>
      </c>
      <c r="B42" s="7"/>
      <c r="C42" s="7"/>
      <c r="D42" s="7"/>
      <c r="E42" s="7"/>
      <c r="F42" s="7"/>
      <c r="G42" s="7"/>
      <c r="H42" s="7"/>
      <c r="I42" s="7"/>
      <c r="J42" s="7"/>
      <c r="K42" s="7"/>
      <c r="L42" s="7"/>
      <c r="M42" s="7"/>
    </row>
    <row r="43" spans="1:13" x14ac:dyDescent="0.2">
      <c r="A43" s="8" t="s">
        <v>6</v>
      </c>
      <c r="B43" s="9">
        <v>66.083333333333329</v>
      </c>
      <c r="C43" s="9">
        <v>69.416666666666671</v>
      </c>
      <c r="D43" s="9">
        <v>71</v>
      </c>
      <c r="E43" s="9">
        <v>74</v>
      </c>
      <c r="F43" s="9">
        <v>76</v>
      </c>
      <c r="G43" s="9">
        <v>72</v>
      </c>
      <c r="H43" s="9">
        <v>88</v>
      </c>
      <c r="I43" s="9">
        <v>76</v>
      </c>
      <c r="J43" s="9">
        <v>76</v>
      </c>
      <c r="K43" s="9">
        <v>76</v>
      </c>
      <c r="L43" s="9">
        <v>76</v>
      </c>
      <c r="M43" s="9">
        <v>76</v>
      </c>
    </row>
    <row r="44" spans="1:13" x14ac:dyDescent="0.2">
      <c r="A44" s="10" t="s">
        <v>7</v>
      </c>
      <c r="B44" s="9">
        <f>827600*1000</f>
        <v>827600000</v>
      </c>
      <c r="C44" s="9">
        <f>855055*1000</f>
        <v>855055000</v>
      </c>
      <c r="D44" s="11">
        <v>836317557</v>
      </c>
      <c r="E44" s="9">
        <f>865127*1000</f>
        <v>865127000</v>
      </c>
      <c r="F44" s="9">
        <f>860146*1000</f>
        <v>860146000</v>
      </c>
      <c r="G44" s="9">
        <f>864262*1000</f>
        <v>864262000</v>
      </c>
      <c r="H44" s="9">
        <v>883242000</v>
      </c>
      <c r="I44" s="9">
        <v>863309000</v>
      </c>
      <c r="J44" s="9">
        <v>877400000</v>
      </c>
      <c r="K44" s="9">
        <v>895369000</v>
      </c>
      <c r="L44" s="9">
        <v>914569000</v>
      </c>
      <c r="M44" s="9">
        <v>935554000</v>
      </c>
    </row>
    <row r="45" spans="1:13" x14ac:dyDescent="0.2">
      <c r="A45" s="10" t="s">
        <v>8</v>
      </c>
      <c r="B45" s="9">
        <v>1766011.8285000001</v>
      </c>
      <c r="C45" s="9">
        <v>1825275.5134000001</v>
      </c>
      <c r="D45" s="9">
        <v>1719678</v>
      </c>
      <c r="E45" s="9">
        <v>1845437.0419999999</v>
      </c>
      <c r="F45" s="9">
        <v>1836495.8569</v>
      </c>
      <c r="G45" s="9">
        <v>1856691.8883</v>
      </c>
      <c r="H45" s="9">
        <v>1885562</v>
      </c>
      <c r="I45" s="9">
        <v>1885562</v>
      </c>
      <c r="J45" s="9">
        <v>1885562</v>
      </c>
      <c r="K45" s="9">
        <v>1885562</v>
      </c>
      <c r="L45" s="9">
        <v>1885562</v>
      </c>
      <c r="M45" s="9">
        <v>1885562</v>
      </c>
    </row>
    <row r="46" spans="1:13" x14ac:dyDescent="0.2">
      <c r="A46" s="12" t="s">
        <v>10</v>
      </c>
      <c r="B46" s="12"/>
      <c r="C46" s="12"/>
      <c r="D46" s="13"/>
      <c r="E46" s="13"/>
      <c r="F46" s="13"/>
      <c r="G46" s="13"/>
      <c r="H46" s="13"/>
      <c r="I46" s="13"/>
      <c r="J46" s="13"/>
      <c r="K46" s="13"/>
      <c r="L46" s="13"/>
      <c r="M46" s="13"/>
    </row>
    <row r="47" spans="1:13" x14ac:dyDescent="0.2">
      <c r="A47" s="10" t="str">
        <f>A43</f>
        <v># of Customers</v>
      </c>
      <c r="B47" s="15">
        <f t="shared" ref="B47:C47" si="14">IF(ISERROR((B43-$D43)/$D43), 0, (B43-$D43)/$D43)</f>
        <v>-6.9248826291079882E-2</v>
      </c>
      <c r="C47" s="15">
        <f t="shared" si="14"/>
        <v>-2.2300469483568008E-2</v>
      </c>
      <c r="D47" s="14"/>
      <c r="E47" s="15">
        <f>IF(ISERROR((E43-$D43)/$D43), 0, (E43-$D43)/$D43)</f>
        <v>4.2253521126760563E-2</v>
      </c>
      <c r="F47" s="15">
        <f t="shared" ref="F47:M49" si="15">IF(ISERROR((F43-$D43)/$D43), 0, (F43-$D43)/$D43)</f>
        <v>7.0422535211267609E-2</v>
      </c>
      <c r="G47" s="15">
        <f t="shared" si="15"/>
        <v>1.4084507042253521E-2</v>
      </c>
      <c r="H47" s="15">
        <f t="shared" si="15"/>
        <v>0.23943661971830985</v>
      </c>
      <c r="I47" s="15">
        <f t="shared" si="15"/>
        <v>7.0422535211267609E-2</v>
      </c>
      <c r="J47" s="15">
        <f t="shared" si="15"/>
        <v>7.0422535211267609E-2</v>
      </c>
      <c r="K47" s="15">
        <f t="shared" si="15"/>
        <v>7.0422535211267609E-2</v>
      </c>
      <c r="L47" s="15">
        <f t="shared" si="15"/>
        <v>7.0422535211267609E-2</v>
      </c>
      <c r="M47" s="15">
        <f t="shared" si="15"/>
        <v>7.0422535211267609E-2</v>
      </c>
    </row>
    <row r="48" spans="1:13" x14ac:dyDescent="0.2">
      <c r="A48" s="10" t="s">
        <v>7</v>
      </c>
      <c r="B48" s="15">
        <f t="shared" ref="B48:C48" si="16">IF(ISERROR((B44-$D44)/$D44), 0, (B44-$D44)/$D44)</f>
        <v>-1.0423740273098201E-2</v>
      </c>
      <c r="C48" s="15">
        <f t="shared" si="16"/>
        <v>2.240469884096909E-2</v>
      </c>
      <c r="D48" s="14"/>
      <c r="E48" s="15">
        <f t="shared" ref="E48:I49" si="17">IF(ISERROR((E44-$D44)/$D44), 0, (E44-$D44)/$D44)</f>
        <v>3.4447971059395087E-2</v>
      </c>
      <c r="F48" s="15">
        <f t="shared" si="17"/>
        <v>2.849209944303489E-2</v>
      </c>
      <c r="G48" s="15">
        <f t="shared" si="17"/>
        <v>3.3413674944528279E-2</v>
      </c>
      <c r="H48" s="15">
        <f t="shared" si="17"/>
        <v>5.6108403569004588E-2</v>
      </c>
      <c r="I48" s="15">
        <f t="shared" si="17"/>
        <v>3.2274155641096987E-2</v>
      </c>
      <c r="J48" s="15">
        <f t="shared" si="15"/>
        <v>4.9123018709985061E-2</v>
      </c>
      <c r="K48" s="15">
        <f t="shared" si="15"/>
        <v>7.0608876384021677E-2</v>
      </c>
      <c r="L48" s="15">
        <f t="shared" si="15"/>
        <v>9.3566662979909204E-2</v>
      </c>
      <c r="M48" s="15">
        <f t="shared" si="15"/>
        <v>0.11865880629838314</v>
      </c>
    </row>
    <row r="49" spans="1:13" x14ac:dyDescent="0.2">
      <c r="A49" s="10" t="s">
        <v>8</v>
      </c>
      <c r="B49" s="15">
        <f t="shared" ref="B49:C49" si="18">IF(ISERROR((B45-$D45)/$D45), 0, (B45-$D45)/$D45)</f>
        <v>2.694331642319089E-2</v>
      </c>
      <c r="C49" s="15">
        <f t="shared" si="18"/>
        <v>6.1405398801403548E-2</v>
      </c>
      <c r="D49" s="14"/>
      <c r="E49" s="15">
        <f t="shared" si="17"/>
        <v>7.3129412599335392E-2</v>
      </c>
      <c r="F49" s="15">
        <f t="shared" si="17"/>
        <v>6.7930075804889065E-2</v>
      </c>
      <c r="G49" s="15">
        <f t="shared" si="17"/>
        <v>7.9674153126341088E-2</v>
      </c>
      <c r="H49" s="15">
        <f t="shared" si="17"/>
        <v>9.6462244676038186E-2</v>
      </c>
      <c r="I49" s="15">
        <f t="shared" si="17"/>
        <v>9.6462244676038186E-2</v>
      </c>
      <c r="J49" s="15">
        <f t="shared" si="15"/>
        <v>9.6462244676038186E-2</v>
      </c>
      <c r="K49" s="15">
        <f t="shared" si="15"/>
        <v>9.6462244676038186E-2</v>
      </c>
      <c r="L49" s="15">
        <f t="shared" si="15"/>
        <v>9.6462244676038186E-2</v>
      </c>
      <c r="M49" s="15">
        <f t="shared" si="15"/>
        <v>9.6462244676038186E-2</v>
      </c>
    </row>
    <row r="50" spans="1:13" x14ac:dyDescent="0.2">
      <c r="A50" s="16"/>
      <c r="B50" s="16"/>
      <c r="C50" s="16"/>
    </row>
    <row r="51" spans="1:13" x14ac:dyDescent="0.2">
      <c r="A51" s="6" t="s">
        <v>13</v>
      </c>
      <c r="B51" s="6"/>
      <c r="C51" s="6"/>
      <c r="D51" s="7"/>
      <c r="E51" s="7"/>
      <c r="F51" s="7"/>
      <c r="G51" s="7"/>
      <c r="H51" s="7"/>
      <c r="I51" s="7"/>
      <c r="J51" s="7"/>
      <c r="K51" s="7"/>
      <c r="L51" s="7"/>
      <c r="M51" s="7"/>
    </row>
    <row r="52" spans="1:13" x14ac:dyDescent="0.2">
      <c r="A52" s="8" t="s">
        <v>6</v>
      </c>
      <c r="B52" s="9">
        <v>12</v>
      </c>
      <c r="C52" s="9">
        <v>11.083333333333334</v>
      </c>
      <c r="D52" s="9">
        <v>11</v>
      </c>
      <c r="E52" s="9">
        <v>11</v>
      </c>
      <c r="F52" s="9">
        <v>11</v>
      </c>
      <c r="G52" s="9">
        <v>11</v>
      </c>
      <c r="H52" s="9">
        <v>11</v>
      </c>
      <c r="I52" s="9">
        <v>11</v>
      </c>
      <c r="J52" s="9">
        <v>11</v>
      </c>
      <c r="K52" s="9">
        <v>11</v>
      </c>
      <c r="L52" s="9">
        <v>11</v>
      </c>
      <c r="M52" s="9">
        <v>11</v>
      </c>
    </row>
    <row r="53" spans="1:13" x14ac:dyDescent="0.2">
      <c r="A53" s="10" t="s">
        <v>7</v>
      </c>
      <c r="B53" s="9">
        <f>683012*1000</f>
        <v>683012000</v>
      </c>
      <c r="C53" s="9">
        <f>659208*1000</f>
        <v>659208000</v>
      </c>
      <c r="D53" s="11">
        <v>672395178</v>
      </c>
      <c r="E53" s="9">
        <f>641537*1000</f>
        <v>641537000</v>
      </c>
      <c r="F53" s="9">
        <f>628405*1000</f>
        <v>628405000</v>
      </c>
      <c r="G53" s="9">
        <f>617273*1000</f>
        <v>617273000</v>
      </c>
      <c r="H53" s="9">
        <v>620305000</v>
      </c>
      <c r="I53" s="9">
        <v>620218000</v>
      </c>
      <c r="J53" s="9">
        <v>619253000</v>
      </c>
      <c r="K53" s="9">
        <v>618467000</v>
      </c>
      <c r="L53" s="9">
        <v>617036000</v>
      </c>
      <c r="M53" s="9">
        <v>615195000</v>
      </c>
    </row>
    <row r="54" spans="1:13" x14ac:dyDescent="0.2">
      <c r="A54" s="10" t="s">
        <v>8</v>
      </c>
      <c r="B54" s="9">
        <v>1234876.3714999999</v>
      </c>
      <c r="C54" s="9">
        <v>1191285.6155000001</v>
      </c>
      <c r="D54" s="9">
        <v>1187623</v>
      </c>
      <c r="E54" s="9">
        <v>1158987.5092</v>
      </c>
      <c r="F54" s="9">
        <v>1137277.1106</v>
      </c>
      <c r="G54" s="9">
        <v>1115728.736</v>
      </c>
      <c r="H54" s="9">
        <v>1121629</v>
      </c>
      <c r="I54" s="9">
        <v>1121449</v>
      </c>
      <c r="J54" s="9">
        <v>1119726</v>
      </c>
      <c r="K54" s="9">
        <v>1118300</v>
      </c>
      <c r="L54" s="9">
        <v>1115702</v>
      </c>
      <c r="M54" s="9">
        <v>1112342</v>
      </c>
    </row>
    <row r="55" spans="1:13" x14ac:dyDescent="0.2">
      <c r="A55" s="12" t="s">
        <v>10</v>
      </c>
      <c r="B55" s="12"/>
      <c r="C55" s="12"/>
      <c r="D55" s="13"/>
      <c r="E55" s="13"/>
      <c r="F55" s="13"/>
      <c r="G55" s="13"/>
      <c r="H55" s="13"/>
      <c r="I55" s="13"/>
      <c r="J55" s="13"/>
      <c r="K55" s="13"/>
      <c r="L55" s="13"/>
      <c r="M55" s="13"/>
    </row>
    <row r="56" spans="1:13" x14ac:dyDescent="0.2">
      <c r="A56" s="10" t="str">
        <f>A52</f>
        <v># of Customers</v>
      </c>
      <c r="B56" s="15">
        <f t="shared" ref="B56:C56" si="19">IF(ISERROR((B52-$D52)/$D52), 0, (B52-$D52)/$D52)</f>
        <v>9.0909090909090912E-2</v>
      </c>
      <c r="C56" s="15">
        <f t="shared" si="19"/>
        <v>7.5757575757576297E-3</v>
      </c>
      <c r="D56" s="14"/>
      <c r="E56" s="15">
        <f>IF(ISERROR((E52-$D52)/$D52), 0, (E52-$D52)/$D52)</f>
        <v>0</v>
      </c>
      <c r="F56" s="15">
        <f t="shared" ref="F56:M58" si="20">IF(ISERROR((F52-$D52)/$D52), 0, (F52-$D52)/$D52)</f>
        <v>0</v>
      </c>
      <c r="G56" s="15">
        <f t="shared" si="20"/>
        <v>0</v>
      </c>
      <c r="H56" s="15">
        <f t="shared" si="20"/>
        <v>0</v>
      </c>
      <c r="I56" s="15">
        <f t="shared" si="20"/>
        <v>0</v>
      </c>
      <c r="J56" s="15">
        <f t="shared" si="20"/>
        <v>0</v>
      </c>
      <c r="K56" s="15">
        <f t="shared" si="20"/>
        <v>0</v>
      </c>
      <c r="L56" s="15">
        <f t="shared" si="20"/>
        <v>0</v>
      </c>
      <c r="M56" s="15">
        <f t="shared" si="20"/>
        <v>0</v>
      </c>
    </row>
    <row r="57" spans="1:13" x14ac:dyDescent="0.2">
      <c r="A57" s="10" t="s">
        <v>7</v>
      </c>
      <c r="B57" s="15">
        <f t="shared" ref="B57:C57" si="21">IF(ISERROR((B53-$D53)/$D53), 0, (B53-$D53)/$D53)</f>
        <v>1.5789557015532314E-2</v>
      </c>
      <c r="C57" s="15">
        <f t="shared" si="21"/>
        <v>-1.9612243560735352E-2</v>
      </c>
      <c r="D57" s="14"/>
      <c r="E57" s="15">
        <f t="shared" ref="E57:I58" si="22">IF(ISERROR((E53-$D53)/$D53), 0, (E53-$D53)/$D53)</f>
        <v>-4.5892919832925989E-2</v>
      </c>
      <c r="F57" s="15">
        <f t="shared" si="22"/>
        <v>-6.5423101532117167E-2</v>
      </c>
      <c r="G57" s="15">
        <f t="shared" si="22"/>
        <v>-8.1978841912515921E-2</v>
      </c>
      <c r="H57" s="15">
        <f t="shared" si="22"/>
        <v>-7.7469588873226566E-2</v>
      </c>
      <c r="I57" s="15">
        <f t="shared" si="22"/>
        <v>-7.7598977070594044E-2</v>
      </c>
      <c r="J57" s="15">
        <f t="shared" si="20"/>
        <v>-7.9034145006911402E-2</v>
      </c>
      <c r="K57" s="15">
        <f t="shared" si="20"/>
        <v>-8.0203100445196823E-2</v>
      </c>
      <c r="L57" s="15">
        <f t="shared" si="20"/>
        <v>-8.233131320879282E-2</v>
      </c>
      <c r="M57" s="15">
        <f t="shared" si="20"/>
        <v>-8.5069286442741268E-2</v>
      </c>
    </row>
    <row r="58" spans="1:13" x14ac:dyDescent="0.2">
      <c r="A58" s="10" t="s">
        <v>8</v>
      </c>
      <c r="B58" s="15">
        <f t="shared" ref="B58:C58" si="23">IF(ISERROR((B54-$D54)/$D54), 0, (B54-$D54)/$D54)</f>
        <v>3.9788191623099156E-2</v>
      </c>
      <c r="C58" s="15">
        <f t="shared" si="23"/>
        <v>3.0839883532064239E-3</v>
      </c>
      <c r="D58" s="14"/>
      <c r="E58" s="15">
        <f t="shared" si="22"/>
        <v>-2.4111600061635746E-2</v>
      </c>
      <c r="F58" s="15">
        <f t="shared" si="22"/>
        <v>-4.239214750808968E-2</v>
      </c>
      <c r="G58" s="15">
        <f t="shared" si="22"/>
        <v>-6.0536267822364473E-2</v>
      </c>
      <c r="H58" s="15">
        <f t="shared" si="22"/>
        <v>-5.5568139047492346E-2</v>
      </c>
      <c r="I58" s="15">
        <f t="shared" si="22"/>
        <v>-5.5719702296099016E-2</v>
      </c>
      <c r="J58" s="15">
        <f t="shared" si="20"/>
        <v>-5.7170499392483975E-2</v>
      </c>
      <c r="K58" s="15">
        <f t="shared" si="20"/>
        <v>-5.8371217128667933E-2</v>
      </c>
      <c r="L58" s="15">
        <f t="shared" si="20"/>
        <v>-6.0558780016890884E-2</v>
      </c>
      <c r="M58" s="15">
        <f t="shared" si="20"/>
        <v>-6.3387960657548731E-2</v>
      </c>
    </row>
    <row r="59" spans="1:13" x14ac:dyDescent="0.2">
      <c r="A59" s="16"/>
      <c r="B59" s="16"/>
      <c r="C59" s="16"/>
    </row>
    <row r="60" spans="1:13" x14ac:dyDescent="0.2">
      <c r="A60" s="6" t="s">
        <v>14</v>
      </c>
      <c r="B60" s="6"/>
      <c r="C60" s="6"/>
      <c r="D60" s="7"/>
      <c r="E60" s="7"/>
      <c r="F60" s="7"/>
      <c r="G60" s="7"/>
      <c r="H60" s="7"/>
      <c r="I60" s="7"/>
      <c r="J60" s="7"/>
      <c r="K60" s="7"/>
      <c r="L60" s="7"/>
      <c r="M60" s="7"/>
    </row>
    <row r="61" spans="1:13" x14ac:dyDescent="0.2">
      <c r="A61" s="8" t="s">
        <v>15</v>
      </c>
      <c r="B61" s="9">
        <v>54394.833333333336</v>
      </c>
      <c r="C61" s="9">
        <v>54678.666666666664</v>
      </c>
      <c r="D61" s="9">
        <v>55546</v>
      </c>
      <c r="E61" s="9">
        <v>55674</v>
      </c>
      <c r="F61" s="9">
        <v>55757</v>
      </c>
      <c r="G61" s="9">
        <v>56608</v>
      </c>
      <c r="H61" s="9">
        <v>55516</v>
      </c>
      <c r="I61" s="9">
        <v>55516</v>
      </c>
      <c r="J61" s="9">
        <v>55516</v>
      </c>
      <c r="K61" s="9">
        <v>55516</v>
      </c>
      <c r="L61" s="9">
        <v>55516</v>
      </c>
      <c r="M61" s="9">
        <v>55516</v>
      </c>
    </row>
    <row r="62" spans="1:13" x14ac:dyDescent="0.2">
      <c r="A62" s="10" t="s">
        <v>7</v>
      </c>
      <c r="B62" s="11">
        <f>43535*1000</f>
        <v>43535000</v>
      </c>
      <c r="C62" s="11">
        <f>43719*1000</f>
        <v>43719000</v>
      </c>
      <c r="D62" s="11">
        <v>41153239</v>
      </c>
      <c r="E62" s="9">
        <f>44699*1000</f>
        <v>44699000</v>
      </c>
      <c r="F62" s="9">
        <f>44767*1000</f>
        <v>44767000</v>
      </c>
      <c r="G62" s="9">
        <f>44646*1000</f>
        <v>44646000</v>
      </c>
      <c r="H62" s="9">
        <v>43501000</v>
      </c>
      <c r="I62" s="9">
        <v>43552000</v>
      </c>
      <c r="J62" s="9">
        <v>43653000</v>
      </c>
      <c r="K62" s="9">
        <v>43765000</v>
      </c>
      <c r="L62" s="9">
        <v>43876000</v>
      </c>
      <c r="M62" s="9">
        <v>44015000</v>
      </c>
    </row>
    <row r="63" spans="1:13" x14ac:dyDescent="0.2">
      <c r="A63" s="10" t="s">
        <v>8</v>
      </c>
      <c r="B63" s="9"/>
      <c r="C63" s="9"/>
      <c r="D63" s="9">
        <v>121500</v>
      </c>
      <c r="E63" s="9">
        <v>123332</v>
      </c>
      <c r="F63" s="9">
        <v>123947</v>
      </c>
      <c r="G63" s="9">
        <v>129681.69999999998</v>
      </c>
      <c r="H63" s="9">
        <v>123144</v>
      </c>
      <c r="I63" s="9">
        <v>123144</v>
      </c>
      <c r="J63" s="9">
        <v>123144</v>
      </c>
      <c r="K63" s="9">
        <v>123144</v>
      </c>
      <c r="L63" s="9">
        <v>123144</v>
      </c>
      <c r="M63" s="9">
        <v>123144</v>
      </c>
    </row>
    <row r="64" spans="1:13" x14ac:dyDescent="0.2">
      <c r="A64" s="12" t="s">
        <v>10</v>
      </c>
      <c r="B64" s="12"/>
      <c r="C64" s="12"/>
      <c r="D64" s="13"/>
      <c r="E64" s="13"/>
      <c r="F64" s="13"/>
      <c r="G64" s="13"/>
      <c r="H64" s="13"/>
      <c r="I64" s="13"/>
      <c r="J64" s="13"/>
      <c r="K64" s="13"/>
      <c r="L64" s="13"/>
      <c r="M64" s="13"/>
    </row>
    <row r="65" spans="1:13" x14ac:dyDescent="0.2">
      <c r="A65" s="10" t="str">
        <f>A61</f>
        <v># of Connections</v>
      </c>
      <c r="B65" s="15">
        <f t="shared" ref="B65:C65" si="24">IF(ISERROR((B61-$D61)/$D61), 0, (B61-$D61)/$D61)</f>
        <v>-2.0724564625115478E-2</v>
      </c>
      <c r="C65" s="15">
        <f t="shared" si="24"/>
        <v>-1.5614685725944906E-2</v>
      </c>
      <c r="D65" s="14"/>
      <c r="E65" s="15">
        <f>IF(ISERROR((E61-$D61)/$D61), 0, (E61-$D61)/$D61)</f>
        <v>2.3043963561732617E-3</v>
      </c>
      <c r="F65" s="15">
        <f t="shared" ref="F65:M67" si="25">IF(ISERROR((F61-$D61)/$D61), 0, (F61-$D61)/$D61)</f>
        <v>3.7986533683793612E-3</v>
      </c>
      <c r="G65" s="15">
        <f t="shared" si="25"/>
        <v>1.9119288517625031E-2</v>
      </c>
      <c r="H65" s="15">
        <f t="shared" si="25"/>
        <v>-5.4009289597810827E-4</v>
      </c>
      <c r="I65" s="15">
        <f t="shared" si="25"/>
        <v>-5.4009289597810827E-4</v>
      </c>
      <c r="J65" s="15">
        <f t="shared" si="25"/>
        <v>-5.4009289597810827E-4</v>
      </c>
      <c r="K65" s="15">
        <f t="shared" si="25"/>
        <v>-5.4009289597810827E-4</v>
      </c>
      <c r="L65" s="15">
        <f t="shared" si="25"/>
        <v>-5.4009289597810827E-4</v>
      </c>
      <c r="M65" s="15">
        <f t="shared" si="25"/>
        <v>-5.4009289597810827E-4</v>
      </c>
    </row>
    <row r="66" spans="1:13" x14ac:dyDescent="0.2">
      <c r="A66" s="10" t="s">
        <v>7</v>
      </c>
      <c r="B66" s="15">
        <f t="shared" ref="B66:C66" si="26">IF(ISERROR((B62-$D62)/$D62), 0, (B62-$D62)/$D62)</f>
        <v>5.7875420206900362E-2</v>
      </c>
      <c r="C66" s="15">
        <f t="shared" si="26"/>
        <v>6.2346514207545119E-2</v>
      </c>
      <c r="D66" s="14"/>
      <c r="E66" s="15">
        <f t="shared" ref="E66:I67" si="27">IF(ISERROR((E62-$D62)/$D62), 0, (E62-$D62)/$D62)</f>
        <v>8.6159949645761777E-2</v>
      </c>
      <c r="F66" s="15">
        <f t="shared" si="27"/>
        <v>8.7812310472087027E-2</v>
      </c>
      <c r="G66" s="15">
        <f t="shared" si="27"/>
        <v>8.4872080178184761E-2</v>
      </c>
      <c r="H66" s="15">
        <f t="shared" si="27"/>
        <v>5.7049239793737744E-2</v>
      </c>
      <c r="I66" s="15">
        <f t="shared" si="27"/>
        <v>5.8288510413481667E-2</v>
      </c>
      <c r="J66" s="15">
        <f t="shared" si="25"/>
        <v>6.0742752229052982E-2</v>
      </c>
      <c r="K66" s="15">
        <f t="shared" si="25"/>
        <v>6.3464287707706318E-2</v>
      </c>
      <c r="L66" s="15">
        <f t="shared" si="25"/>
        <v>6.6161523762443095E-2</v>
      </c>
      <c r="M66" s="15">
        <f t="shared" si="25"/>
        <v>6.9539143686843219E-2</v>
      </c>
    </row>
    <row r="67" spans="1:13" x14ac:dyDescent="0.2">
      <c r="A67" s="10" t="s">
        <v>8</v>
      </c>
      <c r="B67" s="15">
        <f t="shared" ref="B67:C67" si="28">IF(ISERROR((B63-$D63)/$D63), 0, (B63-$D63)/$D63)</f>
        <v>-1</v>
      </c>
      <c r="C67" s="15">
        <f t="shared" si="28"/>
        <v>-1</v>
      </c>
      <c r="D67" s="14"/>
      <c r="E67" s="15">
        <f t="shared" si="27"/>
        <v>1.5078189300411523E-2</v>
      </c>
      <c r="F67" s="15">
        <f t="shared" si="27"/>
        <v>2.0139917695473252E-2</v>
      </c>
      <c r="G67" s="15">
        <f t="shared" si="27"/>
        <v>6.7339094650205614E-2</v>
      </c>
      <c r="H67" s="15">
        <f t="shared" si="27"/>
        <v>1.3530864197530865E-2</v>
      </c>
      <c r="I67" s="15">
        <f t="shared" si="27"/>
        <v>1.3530864197530865E-2</v>
      </c>
      <c r="J67" s="15">
        <f t="shared" si="25"/>
        <v>1.3530864197530865E-2</v>
      </c>
      <c r="K67" s="15">
        <f t="shared" si="25"/>
        <v>1.3530864197530865E-2</v>
      </c>
      <c r="L67" s="15">
        <f t="shared" si="25"/>
        <v>1.3530864197530865E-2</v>
      </c>
      <c r="M67" s="15">
        <f t="shared" si="25"/>
        <v>1.3530864197530865E-2</v>
      </c>
    </row>
    <row r="68" spans="1:13" x14ac:dyDescent="0.2">
      <c r="A68" s="16"/>
      <c r="B68" s="16"/>
      <c r="C68" s="16"/>
    </row>
    <row r="69" spans="1:13" x14ac:dyDescent="0.2">
      <c r="A69" s="6" t="s">
        <v>16</v>
      </c>
      <c r="B69" s="6"/>
      <c r="C69" s="6"/>
      <c r="D69" s="7"/>
      <c r="E69" s="7"/>
      <c r="F69" s="7"/>
      <c r="G69" s="7"/>
      <c r="H69" s="7"/>
      <c r="I69" s="7"/>
      <c r="J69" s="7"/>
      <c r="K69" s="7"/>
      <c r="L69" s="7"/>
      <c r="M69" s="7"/>
    </row>
    <row r="70" spans="1:13" x14ac:dyDescent="0.2">
      <c r="A70" s="8" t="s">
        <v>15</v>
      </c>
      <c r="B70" s="9">
        <v>2907</v>
      </c>
      <c r="C70" s="9">
        <v>3182.5833333333335</v>
      </c>
      <c r="D70" s="9">
        <v>3093</v>
      </c>
      <c r="E70" s="9">
        <v>3384</v>
      </c>
      <c r="F70" s="9">
        <v>3376</v>
      </c>
      <c r="G70" s="9">
        <v>3333</v>
      </c>
      <c r="H70" s="9">
        <v>3444</v>
      </c>
      <c r="I70" s="9">
        <v>3477</v>
      </c>
      <c r="J70" s="9">
        <v>3525</v>
      </c>
      <c r="K70" s="9">
        <v>3573</v>
      </c>
      <c r="L70" s="9">
        <v>3621</v>
      </c>
      <c r="M70" s="9">
        <v>3669</v>
      </c>
    </row>
    <row r="71" spans="1:13" x14ac:dyDescent="0.2">
      <c r="A71" s="10" t="s">
        <v>7</v>
      </c>
      <c r="B71" s="9">
        <f>17309*1000</f>
        <v>17309000</v>
      </c>
      <c r="C71" s="9">
        <f>18044*1000</f>
        <v>18044000</v>
      </c>
      <c r="D71" s="9">
        <v>17394983.359999999</v>
      </c>
      <c r="E71" s="9">
        <f>17594*1000</f>
        <v>17594000</v>
      </c>
      <c r="F71" s="9">
        <f>17055*1000</f>
        <v>17055000</v>
      </c>
      <c r="G71" s="9">
        <f>16489*1000</f>
        <v>16489000</v>
      </c>
      <c r="H71" s="9">
        <v>16651000</v>
      </c>
      <c r="I71" s="9">
        <v>16651000</v>
      </c>
      <c r="J71" s="9">
        <v>16651000</v>
      </c>
      <c r="K71" s="9">
        <v>16651000</v>
      </c>
      <c r="L71" s="9">
        <v>16651000</v>
      </c>
      <c r="M71" s="9">
        <v>16651000</v>
      </c>
    </row>
    <row r="72" spans="1:13" x14ac:dyDescent="0.2">
      <c r="A72" s="10" t="s">
        <v>8</v>
      </c>
      <c r="B72" s="11" t="s">
        <v>9</v>
      </c>
      <c r="C72" s="11" t="s">
        <v>9</v>
      </c>
      <c r="D72" s="11" t="s">
        <v>9</v>
      </c>
      <c r="E72" s="11" t="s">
        <v>9</v>
      </c>
      <c r="F72" s="11" t="s">
        <v>9</v>
      </c>
      <c r="G72" s="11" t="s">
        <v>9</v>
      </c>
      <c r="H72" s="11" t="s">
        <v>9</v>
      </c>
      <c r="I72" s="11" t="s">
        <v>9</v>
      </c>
      <c r="J72" s="11" t="s">
        <v>9</v>
      </c>
      <c r="K72" s="11" t="s">
        <v>9</v>
      </c>
      <c r="L72" s="11" t="s">
        <v>9</v>
      </c>
      <c r="M72" s="11" t="s">
        <v>9</v>
      </c>
    </row>
    <row r="73" spans="1:13" x14ac:dyDescent="0.2">
      <c r="A73" s="12" t="s">
        <v>10</v>
      </c>
      <c r="B73" s="12"/>
      <c r="C73" s="12"/>
      <c r="D73" s="13"/>
      <c r="E73" s="13"/>
      <c r="F73" s="13"/>
      <c r="G73" s="13"/>
      <c r="H73" s="13"/>
      <c r="I73" s="13"/>
      <c r="J73" s="13"/>
      <c r="K73" s="13"/>
      <c r="L73" s="13"/>
      <c r="M73" s="13"/>
    </row>
    <row r="74" spans="1:13" x14ac:dyDescent="0.2">
      <c r="A74" s="10" t="str">
        <f>A70</f>
        <v># of Connections</v>
      </c>
      <c r="B74" s="15">
        <f t="shared" ref="B74:C74" si="29">IF(ISERROR((B70-$D70)/$D70), 0, (B70-$D70)/$D70)</f>
        <v>-6.0135790494665373E-2</v>
      </c>
      <c r="C74" s="15">
        <f t="shared" si="29"/>
        <v>2.8963250350253308E-2</v>
      </c>
      <c r="D74" s="14"/>
      <c r="E74" s="15">
        <f>IF(ISERROR((E70-$D70)/$D70), 0, (E70-$D70)/$D70)</f>
        <v>9.4083414161008724E-2</v>
      </c>
      <c r="F74" s="15">
        <f t="shared" ref="F74:M76" si="30">IF(ISERROR((F70-$D70)/$D70), 0, (F70-$D70)/$D70)</f>
        <v>9.1496928548334952E-2</v>
      </c>
      <c r="G74" s="15">
        <f t="shared" si="30"/>
        <v>7.7594568380213391E-2</v>
      </c>
      <c r="H74" s="15">
        <f t="shared" si="30"/>
        <v>0.11348205625606207</v>
      </c>
      <c r="I74" s="15">
        <f t="shared" si="30"/>
        <v>0.12415130940834142</v>
      </c>
      <c r="J74" s="15">
        <f t="shared" si="30"/>
        <v>0.13967022308438409</v>
      </c>
      <c r="K74" s="15">
        <f t="shared" si="30"/>
        <v>0.15518913676042678</v>
      </c>
      <c r="L74" s="15">
        <f t="shared" si="30"/>
        <v>0.17070805043646944</v>
      </c>
      <c r="M74" s="15">
        <f t="shared" si="30"/>
        <v>0.18622696411251213</v>
      </c>
    </row>
    <row r="75" spans="1:13" x14ac:dyDescent="0.2">
      <c r="A75" s="10" t="s">
        <v>7</v>
      </c>
      <c r="B75" s="15">
        <f t="shared" ref="B75:C75" si="31">IF(ISERROR((B71-$D71)/$D71), 0, (B71-$D71)/$D71)</f>
        <v>-4.9429975424822373E-3</v>
      </c>
      <c r="C75" s="15">
        <f t="shared" si="31"/>
        <v>3.7310564003896846E-2</v>
      </c>
      <c r="D75" s="14"/>
      <c r="E75" s="15">
        <f t="shared" ref="E75:I76" si="32">IF(ISERROR((E71-$D71)/$D71), 0, (E71-$D71)/$D71)</f>
        <v>1.1441036526521897E-2</v>
      </c>
      <c r="F75" s="15">
        <f t="shared" si="32"/>
        <v>-1.954490860748943E-2</v>
      </c>
      <c r="G75" s="15">
        <f t="shared" si="32"/>
        <v>-5.2083025390143256E-2</v>
      </c>
      <c r="H75" s="15">
        <f t="shared" si="32"/>
        <v>-4.2769995498288277E-2</v>
      </c>
      <c r="I75" s="15">
        <f t="shared" si="32"/>
        <v>-4.2769995498288277E-2</v>
      </c>
      <c r="J75" s="15">
        <f t="shared" si="30"/>
        <v>-4.2769995498288277E-2</v>
      </c>
      <c r="K75" s="15">
        <f t="shared" si="30"/>
        <v>-4.2769995498288277E-2</v>
      </c>
      <c r="L75" s="15">
        <f t="shared" si="30"/>
        <v>-4.2769995498288277E-2</v>
      </c>
      <c r="M75" s="15">
        <f t="shared" si="30"/>
        <v>-4.2769995498288277E-2</v>
      </c>
    </row>
    <row r="76" spans="1:13" x14ac:dyDescent="0.2">
      <c r="A76" s="10" t="s">
        <v>8</v>
      </c>
      <c r="B76" s="15">
        <f t="shared" ref="B76:C76" si="33">IF(ISERROR((B72-$D72)/$D72), 0, (B72-$D72)/$D72)</f>
        <v>0</v>
      </c>
      <c r="C76" s="15">
        <f t="shared" si="33"/>
        <v>0</v>
      </c>
      <c r="D76" s="14"/>
      <c r="E76" s="15">
        <f t="shared" si="32"/>
        <v>0</v>
      </c>
      <c r="F76" s="15">
        <f t="shared" si="32"/>
        <v>0</v>
      </c>
      <c r="G76" s="15">
        <f t="shared" si="32"/>
        <v>0</v>
      </c>
      <c r="H76" s="15">
        <f t="shared" si="32"/>
        <v>0</v>
      </c>
      <c r="I76" s="15">
        <f t="shared" si="32"/>
        <v>0</v>
      </c>
      <c r="J76" s="15">
        <f t="shared" si="30"/>
        <v>0</v>
      </c>
      <c r="K76" s="15">
        <f t="shared" si="30"/>
        <v>0</v>
      </c>
      <c r="L76" s="15">
        <f t="shared" si="30"/>
        <v>0</v>
      </c>
      <c r="M76" s="15">
        <f t="shared" si="30"/>
        <v>0</v>
      </c>
    </row>
    <row r="77" spans="1:13" x14ac:dyDescent="0.2">
      <c r="A77" s="16"/>
      <c r="B77" s="16"/>
      <c r="C77" s="16"/>
    </row>
    <row r="78" spans="1:13" x14ac:dyDescent="0.2">
      <c r="A78" s="6" t="s">
        <v>17</v>
      </c>
      <c r="B78" s="6"/>
      <c r="C78" s="6"/>
      <c r="D78" s="7"/>
      <c r="E78" s="7"/>
      <c r="F78" s="7"/>
      <c r="G78" s="7"/>
      <c r="H78" s="7"/>
      <c r="I78" s="7"/>
      <c r="J78" s="7"/>
      <c r="K78" s="7"/>
      <c r="L78" s="7"/>
      <c r="M78" s="7"/>
    </row>
    <row r="79" spans="1:13" x14ac:dyDescent="0.2">
      <c r="A79" s="8" t="s">
        <v>15</v>
      </c>
      <c r="B79" s="9">
        <v>73</v>
      </c>
      <c r="C79" s="9">
        <v>65</v>
      </c>
      <c r="D79" s="11" t="s">
        <v>9</v>
      </c>
      <c r="E79" s="9">
        <v>61</v>
      </c>
      <c r="F79" s="9">
        <v>57</v>
      </c>
      <c r="G79" s="9">
        <v>78</v>
      </c>
      <c r="H79" s="9">
        <v>57</v>
      </c>
      <c r="I79" s="9">
        <v>55</v>
      </c>
      <c r="J79" s="9">
        <v>51</v>
      </c>
      <c r="K79" s="9">
        <v>47</v>
      </c>
      <c r="L79" s="9">
        <v>43</v>
      </c>
      <c r="M79" s="9">
        <v>39</v>
      </c>
    </row>
    <row r="80" spans="1:13" x14ac:dyDescent="0.2">
      <c r="A80" s="10" t="s">
        <v>7</v>
      </c>
      <c r="B80" s="9">
        <v>74233</v>
      </c>
      <c r="C80" s="9">
        <v>64267</v>
      </c>
      <c r="D80" s="11" t="s">
        <v>9</v>
      </c>
      <c r="E80" s="9">
        <v>59894</v>
      </c>
      <c r="F80" s="9">
        <v>49020</v>
      </c>
      <c r="G80" s="9" t="s">
        <v>33</v>
      </c>
      <c r="H80" s="9">
        <v>48000</v>
      </c>
      <c r="I80" s="9">
        <v>48000</v>
      </c>
      <c r="J80" s="9">
        <v>48000</v>
      </c>
      <c r="K80" s="9">
        <v>48000</v>
      </c>
      <c r="L80" s="9">
        <v>48000</v>
      </c>
      <c r="M80" s="9">
        <v>48000</v>
      </c>
    </row>
    <row r="81" spans="1:13" x14ac:dyDescent="0.2">
      <c r="A81" s="10" t="s">
        <v>8</v>
      </c>
      <c r="B81" s="9">
        <v>206</v>
      </c>
      <c r="C81" s="9">
        <v>179</v>
      </c>
      <c r="D81" s="11">
        <v>221</v>
      </c>
      <c r="E81" s="9">
        <v>166</v>
      </c>
      <c r="F81" s="9">
        <v>139</v>
      </c>
      <c r="G81" s="9" t="s">
        <v>33</v>
      </c>
      <c r="H81" s="9">
        <v>216</v>
      </c>
      <c r="I81" s="9">
        <v>216</v>
      </c>
      <c r="J81" s="9">
        <v>216</v>
      </c>
      <c r="K81" s="9">
        <v>216</v>
      </c>
      <c r="L81" s="9">
        <v>216</v>
      </c>
      <c r="M81" s="9">
        <v>216</v>
      </c>
    </row>
    <row r="82" spans="1:13" x14ac:dyDescent="0.2">
      <c r="A82" s="12" t="s">
        <v>10</v>
      </c>
      <c r="B82" s="12"/>
      <c r="C82" s="12"/>
      <c r="D82" s="13"/>
      <c r="E82" s="13"/>
      <c r="F82" s="13"/>
      <c r="G82" s="13"/>
      <c r="H82" s="13"/>
      <c r="I82" s="13"/>
      <c r="J82" s="13"/>
      <c r="K82" s="13"/>
      <c r="L82" s="13"/>
      <c r="M82" s="13"/>
    </row>
    <row r="83" spans="1:13" x14ac:dyDescent="0.2">
      <c r="A83" s="10" t="str">
        <f>A79</f>
        <v># of Connections</v>
      </c>
      <c r="B83" s="15">
        <f t="shared" ref="B83:C83" si="34">IF(ISERROR((B79-$D79)/$D79), 0, (B79-$D79)/$D79)</f>
        <v>0</v>
      </c>
      <c r="C83" s="15">
        <f t="shared" si="34"/>
        <v>0</v>
      </c>
      <c r="D83" s="14"/>
      <c r="E83" s="15">
        <f>IF(ISERROR((E79-$D79)/$D79), 0, (E79-$D79)/$D79)</f>
        <v>0</v>
      </c>
      <c r="F83" s="15">
        <f t="shared" ref="F83:M85" si="35">IF(ISERROR((F79-$D79)/$D79), 0, (F79-$D79)/$D79)</f>
        <v>0</v>
      </c>
      <c r="G83" s="15">
        <f t="shared" si="35"/>
        <v>0</v>
      </c>
      <c r="H83" s="15">
        <f t="shared" si="35"/>
        <v>0</v>
      </c>
      <c r="I83" s="15">
        <f t="shared" si="35"/>
        <v>0</v>
      </c>
      <c r="J83" s="15">
        <f t="shared" si="35"/>
        <v>0</v>
      </c>
      <c r="K83" s="15">
        <f t="shared" si="35"/>
        <v>0</v>
      </c>
      <c r="L83" s="15">
        <f t="shared" si="35"/>
        <v>0</v>
      </c>
      <c r="M83" s="15">
        <f t="shared" si="35"/>
        <v>0</v>
      </c>
    </row>
    <row r="84" spans="1:13" x14ac:dyDescent="0.2">
      <c r="A84" s="10" t="s">
        <v>7</v>
      </c>
      <c r="B84" s="15">
        <f t="shared" ref="B84:C84" si="36">IF(ISERROR((B80-$D80)/$D80), 0, (B80-$D80)/$D80)</f>
        <v>0</v>
      </c>
      <c r="C84" s="15">
        <f t="shared" si="36"/>
        <v>0</v>
      </c>
      <c r="D84" s="14"/>
      <c r="E84" s="15">
        <f t="shared" ref="E84:I85" si="37">IF(ISERROR((E80-$D80)/$D80), 0, (E80-$D80)/$D80)</f>
        <v>0</v>
      </c>
      <c r="F84" s="15">
        <f t="shared" si="37"/>
        <v>0</v>
      </c>
      <c r="G84" s="15">
        <f t="shared" si="37"/>
        <v>0</v>
      </c>
      <c r="H84" s="15">
        <f t="shared" si="37"/>
        <v>0</v>
      </c>
      <c r="I84" s="15">
        <f t="shared" si="37"/>
        <v>0</v>
      </c>
      <c r="J84" s="15">
        <f t="shared" si="35"/>
        <v>0</v>
      </c>
      <c r="K84" s="15">
        <f t="shared" si="35"/>
        <v>0</v>
      </c>
      <c r="L84" s="15">
        <f t="shared" si="35"/>
        <v>0</v>
      </c>
      <c r="M84" s="15">
        <f t="shared" si="35"/>
        <v>0</v>
      </c>
    </row>
    <row r="85" spans="1:13" x14ac:dyDescent="0.2">
      <c r="A85" s="10" t="s">
        <v>8</v>
      </c>
      <c r="B85" s="15">
        <f t="shared" ref="B85:C85" si="38">IF(ISERROR((B81-$D81)/$D81), 0, (B81-$D81)/$D81)</f>
        <v>-6.7873303167420809E-2</v>
      </c>
      <c r="C85" s="15">
        <f t="shared" si="38"/>
        <v>-0.19004524886877827</v>
      </c>
      <c r="D85" s="14"/>
      <c r="E85" s="15">
        <f t="shared" si="37"/>
        <v>-0.24886877828054299</v>
      </c>
      <c r="F85" s="15">
        <f t="shared" si="37"/>
        <v>-0.37104072398190047</v>
      </c>
      <c r="G85" s="15">
        <f t="shared" si="37"/>
        <v>0</v>
      </c>
      <c r="H85" s="15">
        <f t="shared" si="37"/>
        <v>-2.2624434389140271E-2</v>
      </c>
      <c r="I85" s="15">
        <f t="shared" si="37"/>
        <v>-2.2624434389140271E-2</v>
      </c>
      <c r="J85" s="15">
        <f t="shared" si="35"/>
        <v>-2.2624434389140271E-2</v>
      </c>
      <c r="K85" s="15">
        <f t="shared" si="35"/>
        <v>-2.2624434389140271E-2</v>
      </c>
      <c r="L85" s="15">
        <f t="shared" si="35"/>
        <v>-2.2624434389140271E-2</v>
      </c>
      <c r="M85" s="15">
        <f t="shared" si="35"/>
        <v>-2.2624434389140271E-2</v>
      </c>
    </row>
    <row r="86" spans="1:13" x14ac:dyDescent="0.2">
      <c r="A86" s="16"/>
      <c r="B86" s="16"/>
      <c r="C86" s="16"/>
    </row>
    <row r="87" spans="1:13" x14ac:dyDescent="0.2">
      <c r="A87" s="6" t="s">
        <v>18</v>
      </c>
      <c r="B87" s="6"/>
      <c r="C87" s="6"/>
      <c r="D87" s="7"/>
      <c r="E87" s="7"/>
      <c r="F87" s="7"/>
      <c r="G87" s="7"/>
      <c r="H87" s="7"/>
      <c r="I87" s="7"/>
      <c r="J87" s="7"/>
      <c r="K87" s="7"/>
      <c r="L87" s="7"/>
      <c r="M87" s="7"/>
    </row>
    <row r="88" spans="1:13" x14ac:dyDescent="0.2">
      <c r="A88" s="8" t="s">
        <v>6</v>
      </c>
      <c r="B88" s="9">
        <v>2</v>
      </c>
      <c r="C88" s="9">
        <v>2</v>
      </c>
      <c r="D88" s="11" t="s">
        <v>9</v>
      </c>
      <c r="E88" s="9">
        <v>2</v>
      </c>
      <c r="F88" s="9">
        <v>2</v>
      </c>
      <c r="G88" s="9">
        <v>2</v>
      </c>
      <c r="H88" s="9">
        <v>2</v>
      </c>
      <c r="I88" s="9">
        <v>2</v>
      </c>
      <c r="J88" s="9">
        <v>2</v>
      </c>
      <c r="K88" s="9">
        <v>2</v>
      </c>
      <c r="L88" s="9">
        <v>2</v>
      </c>
      <c r="M88" s="9">
        <v>2</v>
      </c>
    </row>
    <row r="89" spans="1:13" x14ac:dyDescent="0.2">
      <c r="A89" s="10" t="s">
        <v>7</v>
      </c>
      <c r="B89" s="9"/>
      <c r="C89" s="9"/>
      <c r="D89" s="11" t="s">
        <v>9</v>
      </c>
      <c r="E89" s="9"/>
      <c r="F89" s="9"/>
      <c r="G89" s="9"/>
      <c r="H89" s="9"/>
      <c r="I89" s="9"/>
      <c r="J89" s="9"/>
      <c r="K89" s="9"/>
      <c r="L89" s="9"/>
      <c r="M89" s="9"/>
    </row>
    <row r="90" spans="1:13" x14ac:dyDescent="0.2">
      <c r="A90" s="10" t="s">
        <v>8</v>
      </c>
      <c r="B90" s="20" t="s">
        <v>29</v>
      </c>
      <c r="C90" s="21"/>
      <c r="D90" s="11">
        <v>86400</v>
      </c>
      <c r="E90" s="20" t="s">
        <v>29</v>
      </c>
      <c r="F90" s="21"/>
      <c r="G90" s="9">
        <v>4800</v>
      </c>
      <c r="H90" s="9">
        <v>4800</v>
      </c>
      <c r="I90" s="9">
        <v>4800</v>
      </c>
      <c r="J90" s="9">
        <v>4800</v>
      </c>
      <c r="K90" s="9">
        <v>4800</v>
      </c>
      <c r="L90" s="9">
        <v>4800</v>
      </c>
      <c r="M90" s="9">
        <v>4800</v>
      </c>
    </row>
    <row r="91" spans="1:13" x14ac:dyDescent="0.2">
      <c r="A91" s="12" t="s">
        <v>10</v>
      </c>
      <c r="B91" s="12"/>
      <c r="C91" s="12"/>
      <c r="D91" s="13"/>
      <c r="E91" s="13"/>
      <c r="F91" s="13"/>
      <c r="G91" s="13"/>
      <c r="H91" s="13"/>
      <c r="I91" s="13"/>
      <c r="J91" s="13"/>
      <c r="K91" s="13"/>
      <c r="L91" s="13"/>
      <c r="M91" s="13"/>
    </row>
    <row r="92" spans="1:13" x14ac:dyDescent="0.2">
      <c r="A92" s="10" t="str">
        <f>A88</f>
        <v># of Customers</v>
      </c>
      <c r="B92" s="15">
        <f t="shared" ref="B92:C92" si="39">IF(ISERROR((B88-$D88)/$D88), 0, (B88-$D88)/$D88)</f>
        <v>0</v>
      </c>
      <c r="C92" s="15">
        <f t="shared" si="39"/>
        <v>0</v>
      </c>
      <c r="D92" s="14"/>
      <c r="E92" s="15">
        <f>IF(ISERROR((E88-$D88)/$D88), 0, (E88-$D88)/$D88)</f>
        <v>0</v>
      </c>
      <c r="F92" s="15">
        <f t="shared" ref="F92:M94" si="40">IF(ISERROR((F88-$D88)/$D88), 0, (F88-$D88)/$D88)</f>
        <v>0</v>
      </c>
      <c r="G92" s="15">
        <f t="shared" si="40"/>
        <v>0</v>
      </c>
      <c r="H92" s="15">
        <f t="shared" si="40"/>
        <v>0</v>
      </c>
      <c r="I92" s="15">
        <f t="shared" si="40"/>
        <v>0</v>
      </c>
      <c r="J92" s="15">
        <f t="shared" si="40"/>
        <v>0</v>
      </c>
      <c r="K92" s="15">
        <f t="shared" si="40"/>
        <v>0</v>
      </c>
      <c r="L92" s="15">
        <f t="shared" si="40"/>
        <v>0</v>
      </c>
      <c r="M92" s="15">
        <f t="shared" si="40"/>
        <v>0</v>
      </c>
    </row>
    <row r="93" spans="1:13" x14ac:dyDescent="0.2">
      <c r="A93" s="10" t="s">
        <v>7</v>
      </c>
      <c r="B93" s="15">
        <f t="shared" ref="B93:C93" si="41">IF(ISERROR((B89-$D89)/$D89), 0, (B89-$D89)/$D89)</f>
        <v>0</v>
      </c>
      <c r="C93" s="15">
        <f t="shared" si="41"/>
        <v>0</v>
      </c>
      <c r="D93" s="14"/>
      <c r="E93" s="15">
        <f t="shared" ref="E93:I94" si="42">IF(ISERROR((E89-$D89)/$D89), 0, (E89-$D89)/$D89)</f>
        <v>0</v>
      </c>
      <c r="F93" s="15">
        <f t="shared" si="42"/>
        <v>0</v>
      </c>
      <c r="G93" s="15">
        <f t="shared" si="42"/>
        <v>0</v>
      </c>
      <c r="H93" s="15">
        <f t="shared" si="42"/>
        <v>0</v>
      </c>
      <c r="I93" s="15">
        <f t="shared" si="42"/>
        <v>0</v>
      </c>
      <c r="J93" s="15">
        <f t="shared" si="40"/>
        <v>0</v>
      </c>
      <c r="K93" s="15">
        <f t="shared" si="40"/>
        <v>0</v>
      </c>
      <c r="L93" s="15">
        <f t="shared" si="40"/>
        <v>0</v>
      </c>
      <c r="M93" s="15">
        <f t="shared" si="40"/>
        <v>0</v>
      </c>
    </row>
    <row r="94" spans="1:13" x14ac:dyDescent="0.2">
      <c r="A94" s="10" t="s">
        <v>8</v>
      </c>
      <c r="B94" s="15">
        <f t="shared" ref="B94:C94" si="43">IF(ISERROR((B90-$D90)/$D90), 0, (B90-$D90)/$D90)</f>
        <v>0</v>
      </c>
      <c r="C94" s="15">
        <f t="shared" si="43"/>
        <v>-1</v>
      </c>
      <c r="D94" s="14"/>
      <c r="E94" s="15">
        <f t="shared" si="42"/>
        <v>0</v>
      </c>
      <c r="F94" s="15">
        <f t="shared" si="42"/>
        <v>-1</v>
      </c>
      <c r="G94" s="15">
        <f t="shared" si="42"/>
        <v>-0.94444444444444442</v>
      </c>
      <c r="H94" s="15">
        <f t="shared" si="42"/>
        <v>-0.94444444444444442</v>
      </c>
      <c r="I94" s="15">
        <f t="shared" si="42"/>
        <v>-0.94444444444444442</v>
      </c>
      <c r="J94" s="15">
        <f t="shared" si="40"/>
        <v>-0.94444444444444442</v>
      </c>
      <c r="K94" s="15">
        <f t="shared" si="40"/>
        <v>-0.94444444444444442</v>
      </c>
      <c r="L94" s="15">
        <f t="shared" si="40"/>
        <v>-0.94444444444444442</v>
      </c>
      <c r="M94" s="15">
        <f t="shared" si="40"/>
        <v>-0.94444444444444442</v>
      </c>
    </row>
    <row r="95" spans="1:13" x14ac:dyDescent="0.2">
      <c r="A95" s="16"/>
    </row>
    <row r="96" spans="1:13" x14ac:dyDescent="0.2">
      <c r="A96" s="6" t="s">
        <v>19</v>
      </c>
      <c r="B96" s="7"/>
      <c r="C96" s="7"/>
      <c r="D96" s="7"/>
      <c r="E96" s="7"/>
      <c r="F96" s="7"/>
      <c r="G96" s="7"/>
      <c r="H96" s="7"/>
      <c r="I96" s="7"/>
      <c r="J96" s="7"/>
      <c r="K96" s="7"/>
      <c r="L96" s="7"/>
      <c r="M96" s="7"/>
    </row>
    <row r="97" spans="1:13" x14ac:dyDescent="0.2">
      <c r="A97" s="8" t="s">
        <v>6</v>
      </c>
      <c r="B97" s="9"/>
      <c r="C97" s="9"/>
      <c r="D97" s="9"/>
      <c r="E97" s="9"/>
      <c r="F97" s="9"/>
      <c r="G97" s="9"/>
      <c r="H97" s="9"/>
      <c r="I97" s="9"/>
      <c r="J97" s="9"/>
      <c r="K97" s="9"/>
      <c r="L97" s="9"/>
      <c r="M97" s="9"/>
    </row>
    <row r="98" spans="1:13" x14ac:dyDescent="0.2">
      <c r="A98" s="10" t="s">
        <v>7</v>
      </c>
      <c r="B98" s="9"/>
      <c r="C98" s="9"/>
      <c r="D98" s="9"/>
      <c r="E98" s="9"/>
      <c r="F98" s="9"/>
      <c r="G98" s="9"/>
      <c r="H98" s="9"/>
      <c r="I98" s="9"/>
      <c r="J98" s="9"/>
      <c r="K98" s="9"/>
      <c r="L98" s="9"/>
      <c r="M98" s="9"/>
    </row>
    <row r="99" spans="1:13" x14ac:dyDescent="0.2">
      <c r="A99" s="10" t="s">
        <v>8</v>
      </c>
      <c r="B99" s="9"/>
      <c r="C99" s="9"/>
      <c r="D99" s="9"/>
      <c r="E99" s="9"/>
      <c r="F99" s="9"/>
      <c r="G99" s="9"/>
      <c r="H99" s="9"/>
      <c r="I99" s="9"/>
      <c r="J99" s="9"/>
      <c r="K99" s="9"/>
      <c r="L99" s="9"/>
      <c r="M99" s="9"/>
    </row>
    <row r="100" spans="1:13" x14ac:dyDescent="0.2">
      <c r="A100" s="12" t="s">
        <v>10</v>
      </c>
      <c r="B100" s="13"/>
      <c r="C100" s="13"/>
      <c r="D100" s="13"/>
      <c r="E100" s="13"/>
      <c r="F100" s="13"/>
      <c r="G100" s="13"/>
      <c r="H100" s="13"/>
      <c r="I100" s="13"/>
      <c r="J100" s="13"/>
      <c r="K100" s="13"/>
      <c r="L100" s="13"/>
      <c r="M100" s="13"/>
    </row>
    <row r="101" spans="1:13" x14ac:dyDescent="0.2">
      <c r="A101" s="10" t="str">
        <f>A97</f>
        <v># of Customers</v>
      </c>
      <c r="B101" s="15">
        <f t="shared" ref="B101:C101" si="44">IF(ISERROR((B97-$D97)/$D97), 0, (B97-$D97)/$D97)</f>
        <v>0</v>
      </c>
      <c r="C101" s="15">
        <f t="shared" si="44"/>
        <v>0</v>
      </c>
      <c r="D101" s="14"/>
      <c r="E101" s="15">
        <f>IF(ISERROR((E97-$D97)/$D97), 0, (E97-$D97)/$D97)</f>
        <v>0</v>
      </c>
      <c r="F101" s="15">
        <f t="shared" ref="F101:M103" si="45">IF(ISERROR((F97-$D97)/$D97), 0, (F97-$D97)/$D97)</f>
        <v>0</v>
      </c>
      <c r="G101" s="15">
        <f t="shared" si="45"/>
        <v>0</v>
      </c>
      <c r="H101" s="15">
        <f t="shared" si="45"/>
        <v>0</v>
      </c>
      <c r="I101" s="15">
        <f t="shared" si="45"/>
        <v>0</v>
      </c>
      <c r="J101" s="15">
        <f t="shared" si="45"/>
        <v>0</v>
      </c>
      <c r="K101" s="15">
        <f t="shared" si="45"/>
        <v>0</v>
      </c>
      <c r="L101" s="15">
        <f t="shared" si="45"/>
        <v>0</v>
      </c>
      <c r="M101" s="15">
        <f t="shared" si="45"/>
        <v>0</v>
      </c>
    </row>
    <row r="102" spans="1:13" x14ac:dyDescent="0.2">
      <c r="A102" s="10" t="s">
        <v>7</v>
      </c>
      <c r="B102" s="15">
        <f t="shared" ref="B102:C102" si="46">IF(ISERROR((B98-$D98)/$D98), 0, (B98-$D98)/$D98)</f>
        <v>0</v>
      </c>
      <c r="C102" s="15">
        <f t="shared" si="46"/>
        <v>0</v>
      </c>
      <c r="D102" s="14"/>
      <c r="E102" s="15">
        <f t="shared" ref="E102:I103" si="47">IF(ISERROR((E98-$D98)/$D98), 0, (E98-$D98)/$D98)</f>
        <v>0</v>
      </c>
      <c r="F102" s="15">
        <f t="shared" si="47"/>
        <v>0</v>
      </c>
      <c r="G102" s="15">
        <f t="shared" si="47"/>
        <v>0</v>
      </c>
      <c r="H102" s="15">
        <f t="shared" si="47"/>
        <v>0</v>
      </c>
      <c r="I102" s="15">
        <f t="shared" si="47"/>
        <v>0</v>
      </c>
      <c r="J102" s="15">
        <f t="shared" si="45"/>
        <v>0</v>
      </c>
      <c r="K102" s="15">
        <f t="shared" si="45"/>
        <v>0</v>
      </c>
      <c r="L102" s="15">
        <f t="shared" si="45"/>
        <v>0</v>
      </c>
      <c r="M102" s="15">
        <f t="shared" si="45"/>
        <v>0</v>
      </c>
    </row>
    <row r="103" spans="1:13" x14ac:dyDescent="0.2">
      <c r="A103" s="10" t="s">
        <v>8</v>
      </c>
      <c r="B103" s="15">
        <f t="shared" ref="B103:C103" si="48">IF(ISERROR((B99-$D99)/$D99), 0, (B99-$D99)/$D99)</f>
        <v>0</v>
      </c>
      <c r="C103" s="15">
        <f t="shared" si="48"/>
        <v>0</v>
      </c>
      <c r="D103" s="14"/>
      <c r="E103" s="15">
        <f t="shared" si="47"/>
        <v>0</v>
      </c>
      <c r="F103" s="15">
        <f t="shared" si="47"/>
        <v>0</v>
      </c>
      <c r="G103" s="15">
        <f t="shared" si="47"/>
        <v>0</v>
      </c>
      <c r="H103" s="15">
        <f t="shared" si="47"/>
        <v>0</v>
      </c>
      <c r="I103" s="15">
        <f t="shared" si="47"/>
        <v>0</v>
      </c>
      <c r="J103" s="15">
        <f t="shared" si="45"/>
        <v>0</v>
      </c>
      <c r="K103" s="15">
        <f t="shared" si="45"/>
        <v>0</v>
      </c>
      <c r="L103" s="15">
        <f t="shared" si="45"/>
        <v>0</v>
      </c>
      <c r="M103" s="15">
        <f t="shared" si="45"/>
        <v>0</v>
      </c>
    </row>
    <row r="104" spans="1:13" x14ac:dyDescent="0.2">
      <c r="A104" s="16"/>
      <c r="B104" s="16"/>
      <c r="C104" s="16"/>
    </row>
    <row r="106" spans="1:13" ht="18" x14ac:dyDescent="0.25">
      <c r="A106" s="17" t="s">
        <v>20</v>
      </c>
      <c r="B106" s="17"/>
      <c r="C106" s="17"/>
    </row>
    <row r="107" spans="1:13" x14ac:dyDescent="0.2">
      <c r="A107" s="10" t="s">
        <v>21</v>
      </c>
      <c r="B107" s="18">
        <f t="shared" ref="B107:C107" si="49">SUM(B16,B25,B34,B43,B52,B61,B70,B79,B88,B97)</f>
        <v>355770.91666666663</v>
      </c>
      <c r="C107" s="18">
        <f t="shared" si="49"/>
        <v>360944.58333333337</v>
      </c>
      <c r="D107" s="18">
        <f>SUM(D16,D25,D34,D43,D52,D61,D70,D79,D88,D97)</f>
        <v>366598</v>
      </c>
      <c r="E107" s="18">
        <f t="shared" ref="E107:M109" si="50">SUM(E16,E25,E34,E43,E52,E61,E70,E79,E88,E97)</f>
        <v>366643</v>
      </c>
      <c r="F107" s="18">
        <f t="shared" si="50"/>
        <v>371587</v>
      </c>
      <c r="G107" s="18">
        <f t="shared" si="50"/>
        <v>371634</v>
      </c>
      <c r="H107" s="18">
        <f t="shared" si="50"/>
        <v>380132</v>
      </c>
      <c r="I107" s="18">
        <f t="shared" si="50"/>
        <v>384288</v>
      </c>
      <c r="J107" s="18">
        <f t="shared" si="50"/>
        <v>388388</v>
      </c>
      <c r="K107" s="18">
        <f t="shared" si="50"/>
        <v>392459</v>
      </c>
      <c r="L107" s="18">
        <f t="shared" si="50"/>
        <v>396489</v>
      </c>
      <c r="M107" s="18">
        <f t="shared" si="50"/>
        <v>400466</v>
      </c>
    </row>
    <row r="108" spans="1:13" x14ac:dyDescent="0.2">
      <c r="A108" s="10" t="s">
        <v>7</v>
      </c>
      <c r="B108" s="18">
        <f t="shared" ref="B108:C108" si="51">SUM(B17,B26,B35,B44,B53,B62,B71,B80,B89,B98)</f>
        <v>7596923233</v>
      </c>
      <c r="C108" s="18">
        <f t="shared" si="51"/>
        <v>7585065267</v>
      </c>
      <c r="D108" s="18">
        <f t="shared" ref="D108:I109" si="52">SUM(D17,D26,D35,D44,D53,D62,D71,D80,D89,D98)</f>
        <v>7670964584.4699993</v>
      </c>
      <c r="E108" s="18">
        <f t="shared" si="52"/>
        <v>7560880894</v>
      </c>
      <c r="F108" s="18">
        <f t="shared" si="52"/>
        <v>7506668020</v>
      </c>
      <c r="G108" s="18">
        <f t="shared" si="52"/>
        <v>7487624000</v>
      </c>
      <c r="H108" s="18">
        <f t="shared" si="52"/>
        <v>7460172000</v>
      </c>
      <c r="I108" s="18">
        <f t="shared" si="52"/>
        <v>7440624000</v>
      </c>
      <c r="J108" s="18">
        <f t="shared" si="50"/>
        <v>7379605000</v>
      </c>
      <c r="K108" s="18">
        <f t="shared" si="50"/>
        <v>7365924000</v>
      </c>
      <c r="L108" s="18">
        <f t="shared" si="50"/>
        <v>7363950000</v>
      </c>
      <c r="M108" s="18">
        <f t="shared" si="50"/>
        <v>7364222000</v>
      </c>
    </row>
    <row r="109" spans="1:13" x14ac:dyDescent="0.2">
      <c r="A109" s="10" t="s">
        <v>22</v>
      </c>
      <c r="B109" s="18">
        <f t="shared" ref="B109:C109" si="53">SUM(B18,B27,B36,B45,B54,B63,B72,B81,B90,B99)</f>
        <v>10273834.988300001</v>
      </c>
      <c r="C109" s="18">
        <f t="shared" si="53"/>
        <v>10306788.043299999</v>
      </c>
      <c r="D109" s="18">
        <f t="shared" si="52"/>
        <v>10519700</v>
      </c>
      <c r="E109" s="18">
        <f t="shared" si="52"/>
        <v>10362329.937399998</v>
      </c>
      <c r="F109" s="18">
        <f t="shared" si="52"/>
        <v>10241701.021199999</v>
      </c>
      <c r="G109" s="18">
        <f t="shared" si="52"/>
        <v>10211645.816799998</v>
      </c>
      <c r="H109" s="18">
        <f t="shared" si="52"/>
        <v>10206132</v>
      </c>
      <c r="I109" s="18">
        <f t="shared" si="52"/>
        <v>10163150</v>
      </c>
      <c r="J109" s="18">
        <f t="shared" si="50"/>
        <v>10042088</v>
      </c>
      <c r="K109" s="18">
        <f t="shared" si="50"/>
        <v>9956372</v>
      </c>
      <c r="L109" s="18">
        <f t="shared" si="50"/>
        <v>9891354</v>
      </c>
      <c r="M109" s="18">
        <f t="shared" si="50"/>
        <v>9837643</v>
      </c>
    </row>
    <row r="111" spans="1:13" ht="18" x14ac:dyDescent="0.25">
      <c r="A111" s="17" t="s">
        <v>23</v>
      </c>
      <c r="B111" s="17"/>
      <c r="C111" s="17"/>
    </row>
    <row r="112" spans="1:13" x14ac:dyDescent="0.2">
      <c r="A112" s="10" t="s">
        <v>21</v>
      </c>
      <c r="B112" s="15">
        <f t="shared" ref="B112:C112" si="54">IF(ISERROR((B107-$D107)/$D107), 0, (B107-$D107)/$D107)</f>
        <v>-2.9533939992398683E-2</v>
      </c>
      <c r="C112" s="15">
        <f t="shared" si="54"/>
        <v>-1.5421297079271102E-2</v>
      </c>
      <c r="D112" s="14"/>
      <c r="E112" s="15">
        <f t="shared" ref="E112:M114" si="55">IF(ISERROR((E107-$D107)/$D107), 0, (E107-$D107)/$D107)</f>
        <v>1.2275026050333063E-4</v>
      </c>
      <c r="F112" s="15">
        <f t="shared" si="55"/>
        <v>1.3608912214469256E-2</v>
      </c>
      <c r="G112" s="15">
        <f t="shared" si="55"/>
        <v>1.3737118042106066E-2</v>
      </c>
      <c r="H112" s="15">
        <f t="shared" si="55"/>
        <v>3.6917822792268372E-2</v>
      </c>
      <c r="I112" s="15">
        <f t="shared" si="55"/>
        <v>4.8254491295642639E-2</v>
      </c>
      <c r="J112" s="15">
        <f t="shared" si="55"/>
        <v>5.9438403919279431E-2</v>
      </c>
      <c r="K112" s="15">
        <f t="shared" si="55"/>
        <v>7.0543210819480742E-2</v>
      </c>
      <c r="L112" s="15">
        <f t="shared" si="55"/>
        <v>8.1536178593445682E-2</v>
      </c>
      <c r="M112" s="15">
        <f t="shared" si="55"/>
        <v>9.2384573838373368E-2</v>
      </c>
    </row>
    <row r="113" spans="1:13" x14ac:dyDescent="0.2">
      <c r="A113" s="10" t="s">
        <v>7</v>
      </c>
      <c r="B113" s="15">
        <f t="shared" ref="B113:C113" si="56">IF(ISERROR((B108-$D108)/$D108), 0, (B108-$D108)/$D108)</f>
        <v>-9.6521566036033221E-3</v>
      </c>
      <c r="C113" s="15">
        <f t="shared" si="56"/>
        <v>-1.1197981234837659E-2</v>
      </c>
      <c r="D113" s="14"/>
      <c r="E113" s="15">
        <f t="shared" si="55"/>
        <v>-1.4350697263400962E-2</v>
      </c>
      <c r="F113" s="15">
        <f t="shared" si="55"/>
        <v>-2.1417979793912821E-2</v>
      </c>
      <c r="G113" s="15">
        <f t="shared" si="55"/>
        <v>-2.39005906559881E-2</v>
      </c>
      <c r="H113" s="15">
        <f t="shared" si="55"/>
        <v>-2.7479280102107699E-2</v>
      </c>
      <c r="I113" s="15">
        <f t="shared" si="55"/>
        <v>-3.0027590654808631E-2</v>
      </c>
      <c r="J113" s="15">
        <f t="shared" si="55"/>
        <v>-3.7982131355405006E-2</v>
      </c>
      <c r="K113" s="15">
        <f t="shared" si="55"/>
        <v>-3.9765609801870196E-2</v>
      </c>
      <c r="L113" s="15">
        <f t="shared" si="55"/>
        <v>-4.0022943801820657E-2</v>
      </c>
      <c r="M113" s="15">
        <f t="shared" si="55"/>
        <v>-3.9987485418848757E-2</v>
      </c>
    </row>
    <row r="114" spans="1:13" x14ac:dyDescent="0.2">
      <c r="A114" s="10" t="s">
        <v>22</v>
      </c>
      <c r="B114" s="15">
        <f t="shared" ref="B114:C114" si="57">IF(ISERROR((B109-$D109)/$D109), 0, (B109-$D109)/$D109)</f>
        <v>-2.3371865328859071E-2</v>
      </c>
      <c r="C114" s="15">
        <f t="shared" si="57"/>
        <v>-2.023935632194843E-2</v>
      </c>
      <c r="D114" s="14"/>
      <c r="E114" s="15">
        <f t="shared" si="55"/>
        <v>-1.4959558029221526E-2</v>
      </c>
      <c r="F114" s="15">
        <f t="shared" si="55"/>
        <v>-2.6426512048822744E-2</v>
      </c>
      <c r="G114" s="15">
        <f t="shared" si="55"/>
        <v>-2.9283552116505386E-2</v>
      </c>
      <c r="H114" s="15">
        <f t="shared" si="55"/>
        <v>-2.9807694135764329E-2</v>
      </c>
      <c r="I114" s="15">
        <f t="shared" si="55"/>
        <v>-3.3893552097493278E-2</v>
      </c>
      <c r="J114" s="15">
        <f t="shared" si="55"/>
        <v>-4.5401674952707777E-2</v>
      </c>
      <c r="K114" s="15">
        <f t="shared" si="55"/>
        <v>-5.3549816059393331E-2</v>
      </c>
      <c r="L114" s="15">
        <f t="shared" si="55"/>
        <v>-5.973041056303887E-2</v>
      </c>
      <c r="M114" s="15">
        <f t="shared" si="55"/>
        <v>-6.4836164529406728E-2</v>
      </c>
    </row>
    <row r="116" spans="1:13" ht="18" x14ac:dyDescent="0.25">
      <c r="A116" s="17" t="s">
        <v>24</v>
      </c>
    </row>
    <row r="117" spans="1:13" x14ac:dyDescent="0.2">
      <c r="A117" s="10" t="s">
        <v>21</v>
      </c>
      <c r="B117" s="15">
        <f t="shared" ref="B117:C117" si="58">IF(ISERROR((B107-A107)/A107), 0, (B107-A107)/A107)</f>
        <v>0</v>
      </c>
      <c r="C117" s="15">
        <f t="shared" si="58"/>
        <v>1.4542129286847023E-2</v>
      </c>
      <c r="D117" s="14"/>
      <c r="E117" s="15">
        <f t="shared" ref="E117:F119" si="59">IF(ISERROR((E107-D107)/D107), 0, (E107-D107)/D107)</f>
        <v>1.2275026050333063E-4</v>
      </c>
      <c r="F117" s="15">
        <f t="shared" si="59"/>
        <v>1.3484506727252396E-2</v>
      </c>
      <c r="G117" s="15">
        <f t="shared" ref="G117:M119" si="60">IF(ISERROR((G107-F107)/F107), 0, (G107-F107)/F107)</f>
        <v>1.2648451102971846E-4</v>
      </c>
      <c r="H117" s="15">
        <f t="shared" si="60"/>
        <v>2.2866583789427231E-2</v>
      </c>
      <c r="I117" s="15">
        <f t="shared" si="60"/>
        <v>1.0933044310923574E-2</v>
      </c>
      <c r="J117" s="15">
        <f t="shared" si="60"/>
        <v>1.066908152219169E-2</v>
      </c>
      <c r="K117" s="15">
        <f t="shared" si="60"/>
        <v>1.0481786254982131E-2</v>
      </c>
      <c r="L117" s="15">
        <f t="shared" si="60"/>
        <v>1.0268588565939372E-2</v>
      </c>
      <c r="M117" s="15">
        <f t="shared" si="60"/>
        <v>1.0030543091989941E-2</v>
      </c>
    </row>
    <row r="118" spans="1:13" x14ac:dyDescent="0.2">
      <c r="A118" s="10" t="s">
        <v>7</v>
      </c>
      <c r="B118" s="15">
        <f t="shared" ref="B118:C118" si="61">IF(ISERROR((B108-A108)/A108), 0, (B108-A108)/A108)</f>
        <v>0</v>
      </c>
      <c r="C118" s="15">
        <f t="shared" si="61"/>
        <v>-1.5608905916661908E-3</v>
      </c>
      <c r="D118" s="14"/>
      <c r="E118" s="15">
        <f t="shared" si="59"/>
        <v>-1.4350697263400962E-2</v>
      </c>
      <c r="F118" s="15">
        <f t="shared" si="59"/>
        <v>-7.1701796073816056E-3</v>
      </c>
      <c r="G118" s="15">
        <f t="shared" si="60"/>
        <v>-2.536947144759973E-3</v>
      </c>
      <c r="H118" s="15">
        <f t="shared" si="60"/>
        <v>-3.6663165778623497E-3</v>
      </c>
      <c r="I118" s="15">
        <f t="shared" si="60"/>
        <v>-2.6203149203530428E-3</v>
      </c>
      <c r="J118" s="15">
        <f t="shared" si="60"/>
        <v>-8.2007906863725416E-3</v>
      </c>
      <c r="K118" s="15">
        <f t="shared" si="60"/>
        <v>-1.8538932639348582E-3</v>
      </c>
      <c r="L118" s="15">
        <f t="shared" si="60"/>
        <v>-2.6799081825986803E-4</v>
      </c>
      <c r="M118" s="15">
        <f t="shared" si="60"/>
        <v>3.6936698375192664E-5</v>
      </c>
    </row>
    <row r="119" spans="1:13" x14ac:dyDescent="0.2">
      <c r="A119" s="10" t="s">
        <v>22</v>
      </c>
      <c r="B119" s="15">
        <f t="shared" ref="B119:C119" si="62">IF(ISERROR((B109-A109)/A109), 0, (B109-A109)/A109)</f>
        <v>0</v>
      </c>
      <c r="C119" s="15">
        <f t="shared" si="62"/>
        <v>3.2074736490828671E-3</v>
      </c>
      <c r="D119" s="14"/>
      <c r="E119" s="15">
        <f t="shared" si="59"/>
        <v>-1.4959558029221526E-2</v>
      </c>
      <c r="F119" s="15">
        <f t="shared" si="59"/>
        <v>-1.1641099726483502E-2</v>
      </c>
      <c r="G119" s="15">
        <f t="shared" si="60"/>
        <v>-2.9345910740596476E-3</v>
      </c>
      <c r="H119" s="15">
        <f t="shared" si="60"/>
        <v>-5.3995378403421128E-4</v>
      </c>
      <c r="I119" s="15">
        <f t="shared" si="60"/>
        <v>-4.2113897801831293E-3</v>
      </c>
      <c r="J119" s="15">
        <f t="shared" si="60"/>
        <v>-1.1911858036140369E-2</v>
      </c>
      <c r="K119" s="15">
        <f t="shared" si="60"/>
        <v>-8.5356750508459988E-3</v>
      </c>
      <c r="L119" s="15">
        <f t="shared" si="60"/>
        <v>-6.5302903507422185E-3</v>
      </c>
      <c r="M119" s="15">
        <f t="shared" si="60"/>
        <v>-5.4300958190354933E-3</v>
      </c>
    </row>
  </sheetData>
  <mergeCells count="4">
    <mergeCell ref="A9:I9"/>
    <mergeCell ref="A10:I10"/>
    <mergeCell ref="E90:F90"/>
    <mergeCell ref="B90:C90"/>
  </mergeCells>
  <dataValidations count="1">
    <dataValidation type="list" allowBlank="1" showInputMessage="1" showErrorMessage="1" promptTitle="Customers/connections" prompt="Select &quot;# of Customers&quot; or &quot;# of Connections&quot; from drop-down list." sqref="A25 A43 A16 A34 A70:C70 A61:C61 A79 A52:C52 A88 A97">
      <formula1>"# of Customers, # of Connections"</formula1>
    </dataValidation>
  </dataValidations>
  <pageMargins left="0.70866141732283472" right="0.70866141732283472" top="0.74803149606299213" bottom="0.74803149606299213" header="0.31496062992125984" footer="0.31496062992125984"/>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zoomScaleNormal="100" workbookViewId="0">
      <pane xSplit="1" ySplit="15" topLeftCell="B67" activePane="bottomRight" state="frozen"/>
      <selection pane="topRight" activeCell="B1" sqref="B1"/>
      <selection pane="bottomLeft" activeCell="A16" sqref="A16"/>
      <selection pane="bottomRight" activeCell="G1" sqref="G1:H7"/>
    </sheetView>
  </sheetViews>
  <sheetFormatPr defaultRowHeight="12.75" x14ac:dyDescent="0.2"/>
  <cols>
    <col min="1" max="1" width="25.85546875" customWidth="1"/>
    <col min="2" max="3" width="17.5703125" customWidth="1"/>
    <col min="4" max="12" width="16" customWidth="1"/>
  </cols>
  <sheetData>
    <row r="1" spans="1:12" x14ac:dyDescent="0.2">
      <c r="I1" s="1"/>
    </row>
    <row r="9" spans="1:12" ht="18" x14ac:dyDescent="0.25">
      <c r="A9" s="19"/>
      <c r="B9" s="19"/>
      <c r="C9" s="19"/>
      <c r="D9" s="19"/>
      <c r="E9" s="19"/>
      <c r="F9" s="19"/>
      <c r="G9" s="19"/>
      <c r="H9" s="19"/>
      <c r="I9" s="2"/>
      <c r="J9" s="2"/>
    </row>
    <row r="10" spans="1:12" ht="18" x14ac:dyDescent="0.25">
      <c r="A10" s="19" t="s">
        <v>30</v>
      </c>
      <c r="B10" s="19"/>
      <c r="C10" s="19"/>
      <c r="D10" s="19"/>
      <c r="E10" s="19"/>
      <c r="F10" s="19"/>
      <c r="G10" s="19"/>
      <c r="H10" s="19"/>
      <c r="I10" s="2"/>
      <c r="J10" s="2"/>
    </row>
    <row r="12" spans="1:12" x14ac:dyDescent="0.2">
      <c r="A12" s="3" t="s">
        <v>0</v>
      </c>
      <c r="B12" s="3"/>
      <c r="C12" s="3"/>
    </row>
    <row r="14" spans="1:12" ht="38.25" x14ac:dyDescent="0.2">
      <c r="A14" s="4"/>
      <c r="B14" s="5" t="s">
        <v>32</v>
      </c>
      <c r="C14" s="5" t="s">
        <v>31</v>
      </c>
      <c r="D14" s="5" t="s">
        <v>25</v>
      </c>
      <c r="E14" s="5" t="s">
        <v>26</v>
      </c>
      <c r="F14" s="5" t="s">
        <v>28</v>
      </c>
      <c r="G14" s="5" t="str">
        <f>RebaseYear+3&amp;" Bridge"</f>
        <v>2015 Bridge</v>
      </c>
      <c r="H14" s="5" t="str">
        <f>RebaseYear+4 &amp;" Test"</f>
        <v>2016 Test</v>
      </c>
      <c r="I14" s="5" t="s">
        <v>1</v>
      </c>
      <c r="J14" s="5" t="s">
        <v>2</v>
      </c>
      <c r="K14" s="5" t="s">
        <v>3</v>
      </c>
      <c r="L14" s="5" t="s">
        <v>4</v>
      </c>
    </row>
    <row r="15" spans="1:12" x14ac:dyDescent="0.2">
      <c r="A15" s="6" t="s">
        <v>5</v>
      </c>
      <c r="B15" s="7"/>
      <c r="C15" s="7"/>
      <c r="D15" s="7"/>
      <c r="E15" s="7"/>
      <c r="F15" s="7"/>
      <c r="G15" s="7"/>
      <c r="H15" s="7"/>
      <c r="I15" s="7"/>
      <c r="J15" s="7"/>
      <c r="K15" s="7"/>
      <c r="L15" s="7"/>
    </row>
    <row r="16" spans="1:12" x14ac:dyDescent="0.2">
      <c r="A16" s="8" t="s">
        <v>6</v>
      </c>
      <c r="B16" s="9">
        <v>271602.75</v>
      </c>
      <c r="C16" s="9">
        <v>275966.41666666669</v>
      </c>
      <c r="D16" s="9">
        <v>280254</v>
      </c>
      <c r="E16" s="9">
        <v>284964</v>
      </c>
      <c r="F16" s="9">
        <v>284296</v>
      </c>
      <c r="G16" s="9">
        <v>293366</v>
      </c>
      <c r="H16" s="9">
        <v>297343</v>
      </c>
      <c r="I16" s="9">
        <v>301258</v>
      </c>
      <c r="J16" s="9">
        <v>305144</v>
      </c>
      <c r="K16" s="9">
        <v>308990</v>
      </c>
      <c r="L16" s="9">
        <v>312786</v>
      </c>
    </row>
    <row r="17" spans="1:12" x14ac:dyDescent="0.2">
      <c r="A17" s="10" t="s">
        <v>7</v>
      </c>
      <c r="B17" s="9">
        <f>2267082*1000</f>
        <v>2267082000</v>
      </c>
      <c r="C17" s="9">
        <f>2249645*1000</f>
        <v>2249645000</v>
      </c>
      <c r="D17" s="9">
        <f>2255121*1000</f>
        <v>2255121000</v>
      </c>
      <c r="E17" s="9">
        <f>2252988*1000</f>
        <v>2252988000</v>
      </c>
      <c r="F17" s="9">
        <f>2267127*1000</f>
        <v>2267127000</v>
      </c>
      <c r="G17" s="9">
        <v>2233419000</v>
      </c>
      <c r="H17" s="9">
        <f>+'[7]Summary Totals (2)'!B11*1000</f>
        <v>2216045000</v>
      </c>
      <c r="I17" s="9">
        <f>+'[7]Summary Totals (2)'!C11*1000</f>
        <v>2198259000</v>
      </c>
      <c r="J17" s="9">
        <f>+'[7]Summary Totals (2)'!D11*1000</f>
        <v>2206411000</v>
      </c>
      <c r="K17" s="9">
        <f>+'[7]Summary Totals (2)'!E11*1000</f>
        <v>2214984000</v>
      </c>
      <c r="L17" s="9">
        <f>+'[7]Summary Totals (2)'!F11*1000</f>
        <v>2217628000</v>
      </c>
    </row>
    <row r="18" spans="1:12" x14ac:dyDescent="0.2">
      <c r="A18" s="10" t="s">
        <v>8</v>
      </c>
      <c r="B18" s="11" t="s">
        <v>9</v>
      </c>
      <c r="C18" s="11" t="s">
        <v>9</v>
      </c>
      <c r="D18" s="11" t="s">
        <v>9</v>
      </c>
      <c r="E18" s="11" t="s">
        <v>9</v>
      </c>
      <c r="F18" s="11" t="s">
        <v>9</v>
      </c>
      <c r="G18" s="11" t="s">
        <v>9</v>
      </c>
      <c r="H18" s="11" t="s">
        <v>9</v>
      </c>
      <c r="I18" s="11" t="s">
        <v>9</v>
      </c>
      <c r="J18" s="11" t="s">
        <v>9</v>
      </c>
      <c r="K18" s="11" t="s">
        <v>9</v>
      </c>
      <c r="L18" s="11" t="s">
        <v>9</v>
      </c>
    </row>
    <row r="19" spans="1:12" x14ac:dyDescent="0.2">
      <c r="A19" s="12" t="s">
        <v>10</v>
      </c>
      <c r="B19" s="13"/>
      <c r="C19" s="13"/>
      <c r="D19" s="13"/>
      <c r="E19" s="13"/>
      <c r="F19" s="13"/>
      <c r="G19" s="13"/>
      <c r="H19" s="13"/>
      <c r="I19" s="13"/>
      <c r="J19" s="13"/>
      <c r="K19" s="13"/>
      <c r="L19" s="13"/>
    </row>
    <row r="20" spans="1:12" x14ac:dyDescent="0.2">
      <c r="A20" s="10" t="str">
        <f>A16</f>
        <v># of Customers</v>
      </c>
      <c r="B20" s="15"/>
      <c r="C20" s="15">
        <f>IF(ISERROR((C16-B16)/B16), 0, (C16-B16)/B16)</f>
        <v>1.6066356716442253E-2</v>
      </c>
      <c r="D20" s="15">
        <f t="shared" ref="D20:L20" si="0">IF(ISERROR((D16-C16)/C16), 0, (D16-C16)/C16)</f>
        <v>1.5536612697740626E-2</v>
      </c>
      <c r="E20" s="15">
        <f t="shared" si="0"/>
        <v>1.6806182962598216E-2</v>
      </c>
      <c r="F20" s="15">
        <f t="shared" si="0"/>
        <v>-2.3441557530073974E-3</v>
      </c>
      <c r="G20" s="15">
        <f t="shared" si="0"/>
        <v>3.1903368320342178E-2</v>
      </c>
      <c r="H20" s="15">
        <f t="shared" si="0"/>
        <v>1.3556444850459835E-2</v>
      </c>
      <c r="I20" s="15">
        <f t="shared" si="0"/>
        <v>1.3166612296237007E-2</v>
      </c>
      <c r="J20" s="15">
        <f t="shared" si="0"/>
        <v>1.2899242509742479E-2</v>
      </c>
      <c r="K20" s="15">
        <f t="shared" si="0"/>
        <v>1.2603885378706447E-2</v>
      </c>
      <c r="L20" s="15">
        <f t="shared" si="0"/>
        <v>1.2285187222887472E-2</v>
      </c>
    </row>
    <row r="21" spans="1:12" x14ac:dyDescent="0.2">
      <c r="A21" s="10" t="s">
        <v>7</v>
      </c>
      <c r="B21" s="15"/>
      <c r="C21" s="15">
        <f>IF(ISERROR((C17-B17)/B17), 0, (C17-B17)/B17)</f>
        <v>-7.6913847844939003E-3</v>
      </c>
      <c r="D21" s="15">
        <f t="shared" ref="D21:L21" si="1">IF(ISERROR((D17-C17)/C17), 0, (D17-C17)/C17)</f>
        <v>2.4341618344227646E-3</v>
      </c>
      <c r="E21" s="15">
        <f t="shared" si="1"/>
        <v>-9.4584725165523266E-4</v>
      </c>
      <c r="F21" s="15">
        <f t="shared" si="1"/>
        <v>6.2756659156639983E-3</v>
      </c>
      <c r="G21" s="15">
        <f t="shared" si="1"/>
        <v>-1.48681569228367E-2</v>
      </c>
      <c r="H21" s="15">
        <f t="shared" si="1"/>
        <v>-7.7791045925551814E-3</v>
      </c>
      <c r="I21" s="15">
        <f t="shared" si="1"/>
        <v>-8.0260103021373656E-3</v>
      </c>
      <c r="J21" s="15">
        <f t="shared" si="1"/>
        <v>3.7083892298405237E-3</v>
      </c>
      <c r="K21" s="15">
        <f t="shared" si="1"/>
        <v>3.8854954947197054E-3</v>
      </c>
      <c r="L21" s="15">
        <f t="shared" si="1"/>
        <v>1.1936880808168366E-3</v>
      </c>
    </row>
    <row r="22" spans="1:12" x14ac:dyDescent="0.2">
      <c r="A22" s="10" t="s">
        <v>8</v>
      </c>
      <c r="B22" s="15"/>
      <c r="C22" s="15">
        <f>IF(ISERROR((C18-B18)/B18), 0, (C18-B18)/B18)</f>
        <v>0</v>
      </c>
      <c r="D22" s="15">
        <f t="shared" ref="D22:L22" si="2">IF(ISERROR((D18-C18)/C18), 0, (D18-C18)/C18)</f>
        <v>0</v>
      </c>
      <c r="E22" s="15">
        <f t="shared" si="2"/>
        <v>0</v>
      </c>
      <c r="F22" s="15">
        <f t="shared" si="2"/>
        <v>0</v>
      </c>
      <c r="G22" s="15">
        <f t="shared" si="2"/>
        <v>0</v>
      </c>
      <c r="H22" s="15">
        <f t="shared" si="2"/>
        <v>0</v>
      </c>
      <c r="I22" s="15">
        <f t="shared" si="2"/>
        <v>0</v>
      </c>
      <c r="J22" s="15">
        <f t="shared" si="2"/>
        <v>0</v>
      </c>
      <c r="K22" s="15">
        <f t="shared" si="2"/>
        <v>0</v>
      </c>
      <c r="L22" s="15">
        <f t="shared" si="2"/>
        <v>0</v>
      </c>
    </row>
    <row r="23" spans="1:12" x14ac:dyDescent="0.2">
      <c r="A23" s="16"/>
    </row>
    <row r="24" spans="1:12" x14ac:dyDescent="0.2">
      <c r="A24" s="6" t="s">
        <v>11</v>
      </c>
      <c r="B24" s="7"/>
      <c r="C24" s="7"/>
      <c r="D24" s="7"/>
      <c r="E24" s="7"/>
      <c r="F24" s="7"/>
      <c r="G24" s="7"/>
      <c r="H24" s="7"/>
      <c r="I24" s="7"/>
      <c r="J24" s="7"/>
      <c r="K24" s="7"/>
      <c r="L24" s="7"/>
    </row>
    <row r="25" spans="1:12" x14ac:dyDescent="0.2">
      <c r="A25" s="8" t="s">
        <v>6</v>
      </c>
      <c r="B25" s="9">
        <v>23434.333333333332</v>
      </c>
      <c r="C25" s="9">
        <v>23616.416666666668</v>
      </c>
      <c r="D25" s="9">
        <v>23767</v>
      </c>
      <c r="E25" s="9">
        <v>23936</v>
      </c>
      <c r="F25" s="9">
        <v>23817</v>
      </c>
      <c r="G25" s="9">
        <v>24099</v>
      </c>
      <c r="H25" s="9">
        <v>24512</v>
      </c>
      <c r="I25" s="9">
        <v>24626</v>
      </c>
      <c r="J25" s="9">
        <v>24739</v>
      </c>
      <c r="K25" s="9">
        <v>24850</v>
      </c>
      <c r="L25" s="9">
        <v>24959</v>
      </c>
    </row>
    <row r="26" spans="1:12" x14ac:dyDescent="0.2">
      <c r="A26" s="10" t="s">
        <v>7</v>
      </c>
      <c r="B26" s="9">
        <f>731617*1000</f>
        <v>731617000</v>
      </c>
      <c r="C26" s="9">
        <f>723597*1000</f>
        <v>723597000</v>
      </c>
      <c r="D26" s="9">
        <f>719380*1000</f>
        <v>719380000</v>
      </c>
      <c r="E26" s="9">
        <f>721817*1000</f>
        <v>721817000</v>
      </c>
      <c r="F26" s="9">
        <f>707782*1000</f>
        <v>707782000</v>
      </c>
      <c r="G26" s="9">
        <v>705279000</v>
      </c>
      <c r="H26" s="9">
        <v>726360000</v>
      </c>
      <c r="I26" s="9">
        <v>716896000</v>
      </c>
      <c r="J26" s="9">
        <v>709791000</v>
      </c>
      <c r="K26" s="9">
        <v>704193000</v>
      </c>
      <c r="L26" s="9">
        <v>699744000</v>
      </c>
    </row>
    <row r="27" spans="1:12" x14ac:dyDescent="0.2">
      <c r="A27" s="10" t="s">
        <v>8</v>
      </c>
      <c r="B27" s="11" t="s">
        <v>9</v>
      </c>
      <c r="C27" s="11" t="s">
        <v>9</v>
      </c>
      <c r="D27" s="11" t="s">
        <v>9</v>
      </c>
      <c r="E27" s="11" t="s">
        <v>9</v>
      </c>
      <c r="F27" s="11" t="s">
        <v>9</v>
      </c>
      <c r="G27" s="11" t="s">
        <v>9</v>
      </c>
      <c r="H27" s="11" t="s">
        <v>9</v>
      </c>
      <c r="I27" s="11" t="s">
        <v>9</v>
      </c>
      <c r="J27" s="11" t="s">
        <v>9</v>
      </c>
      <c r="K27" s="11" t="s">
        <v>9</v>
      </c>
      <c r="L27" s="11" t="s">
        <v>9</v>
      </c>
    </row>
    <row r="28" spans="1:12" x14ac:dyDescent="0.2">
      <c r="A28" s="12" t="s">
        <v>10</v>
      </c>
      <c r="B28" s="13"/>
      <c r="C28" s="13"/>
      <c r="D28" s="13"/>
      <c r="E28" s="13"/>
      <c r="F28" s="13"/>
      <c r="G28" s="13"/>
      <c r="H28" s="13"/>
      <c r="I28" s="13"/>
      <c r="J28" s="13"/>
      <c r="K28" s="13"/>
      <c r="L28" s="13"/>
    </row>
    <row r="29" spans="1:12" x14ac:dyDescent="0.2">
      <c r="A29" s="10" t="str">
        <f>A25</f>
        <v># of Customers</v>
      </c>
      <c r="B29" s="15"/>
      <c r="C29" s="15">
        <f>IF(ISERROR((C25-B25)/B25), 0, (C25-B25)/B25)</f>
        <v>7.7699386939391957E-3</v>
      </c>
      <c r="D29" s="15">
        <f t="shared" ref="D29:L29" si="3">IF(ISERROR((D25-C25)/C25), 0, (D25-C25)/C25)</f>
        <v>6.3762142859662783E-3</v>
      </c>
      <c r="E29" s="15">
        <f t="shared" si="3"/>
        <v>7.1106997096814914E-3</v>
      </c>
      <c r="F29" s="15">
        <f t="shared" si="3"/>
        <v>-4.971590909090909E-3</v>
      </c>
      <c r="G29" s="15">
        <f t="shared" si="3"/>
        <v>1.1840282151404459E-2</v>
      </c>
      <c r="H29" s="15">
        <f t="shared" si="3"/>
        <v>1.7137640565998591E-2</v>
      </c>
      <c r="I29" s="15">
        <f t="shared" si="3"/>
        <v>4.6507832898172322E-3</v>
      </c>
      <c r="J29" s="15">
        <f t="shared" si="3"/>
        <v>4.5886461463493866E-3</v>
      </c>
      <c r="K29" s="15">
        <f t="shared" si="3"/>
        <v>4.4868426371316543E-3</v>
      </c>
      <c r="L29" s="15">
        <f t="shared" si="3"/>
        <v>4.3863179074446678E-3</v>
      </c>
    </row>
    <row r="30" spans="1:12" x14ac:dyDescent="0.2">
      <c r="A30" s="10" t="s">
        <v>7</v>
      </c>
      <c r="B30" s="15"/>
      <c r="C30" s="15">
        <f>IF(ISERROR((C26-B26)/B26), 0, (C26-B26)/B26)</f>
        <v>-1.0962019745303895E-2</v>
      </c>
      <c r="D30" s="15">
        <f t="shared" ref="D30:L30" si="4">IF(ISERROR((D26-C26)/C26), 0, (D26-C26)/C26)</f>
        <v>-5.8278295791718317E-3</v>
      </c>
      <c r="E30" s="15">
        <f t="shared" si="4"/>
        <v>3.3876393561122079E-3</v>
      </c>
      <c r="F30" s="15">
        <f t="shared" si="4"/>
        <v>-1.9443986495191995E-2</v>
      </c>
      <c r="G30" s="15">
        <f t="shared" si="4"/>
        <v>-3.5363996258735036E-3</v>
      </c>
      <c r="H30" s="15">
        <f t="shared" si="4"/>
        <v>2.9890298732841897E-2</v>
      </c>
      <c r="I30" s="15">
        <f t="shared" si="4"/>
        <v>-1.3029351836554877E-2</v>
      </c>
      <c r="J30" s="15">
        <f t="shared" si="4"/>
        <v>-9.9107820381198943E-3</v>
      </c>
      <c r="K30" s="15">
        <f t="shared" si="4"/>
        <v>-7.8868286580134148E-3</v>
      </c>
      <c r="L30" s="15">
        <f t="shared" si="4"/>
        <v>-6.3178702429589617E-3</v>
      </c>
    </row>
    <row r="31" spans="1:12" x14ac:dyDescent="0.2">
      <c r="A31" s="10" t="s">
        <v>8</v>
      </c>
      <c r="B31" s="15"/>
      <c r="C31" s="15">
        <f>IF(ISERROR((C27-B27)/B27), 0, (C27-B27)/B27)</f>
        <v>0</v>
      </c>
      <c r="D31" s="15">
        <f t="shared" ref="D31:L31" si="5">IF(ISERROR((D27-C27)/C27), 0, (D27-C27)/C27)</f>
        <v>0</v>
      </c>
      <c r="E31" s="15">
        <f t="shared" si="5"/>
        <v>0</v>
      </c>
      <c r="F31" s="15">
        <f t="shared" si="5"/>
        <v>0</v>
      </c>
      <c r="G31" s="15">
        <f t="shared" si="5"/>
        <v>0</v>
      </c>
      <c r="H31" s="15">
        <f t="shared" si="5"/>
        <v>0</v>
      </c>
      <c r="I31" s="15">
        <f t="shared" si="5"/>
        <v>0</v>
      </c>
      <c r="J31" s="15">
        <f t="shared" si="5"/>
        <v>0</v>
      </c>
      <c r="K31" s="15">
        <f t="shared" si="5"/>
        <v>0</v>
      </c>
      <c r="L31" s="15">
        <f t="shared" si="5"/>
        <v>0</v>
      </c>
    </row>
    <row r="32" spans="1:12" x14ac:dyDescent="0.2">
      <c r="A32" s="16"/>
    </row>
    <row r="33" spans="1:12" x14ac:dyDescent="0.2">
      <c r="A33" s="6" t="s">
        <v>27</v>
      </c>
      <c r="B33" s="7"/>
      <c r="C33" s="7"/>
      <c r="D33" s="7"/>
      <c r="E33" s="7"/>
      <c r="F33" s="7"/>
      <c r="G33" s="7"/>
      <c r="H33" s="7"/>
      <c r="I33" s="7"/>
      <c r="J33" s="7"/>
      <c r="K33" s="7"/>
      <c r="L33" s="7"/>
    </row>
    <row r="34" spans="1:12" x14ac:dyDescent="0.2">
      <c r="A34" s="8" t="s">
        <v>6</v>
      </c>
      <c r="B34" s="9">
        <v>3278.9166666666665</v>
      </c>
      <c r="C34" s="9">
        <v>3353</v>
      </c>
      <c r="D34" s="9">
        <v>3416</v>
      </c>
      <c r="E34" s="9">
        <v>3408</v>
      </c>
      <c r="F34" s="9">
        <v>3417</v>
      </c>
      <c r="G34" s="9">
        <v>3549</v>
      </c>
      <c r="H34" s="9">
        <v>3296</v>
      </c>
      <c r="I34" s="9">
        <v>3323</v>
      </c>
      <c r="J34" s="9">
        <v>3351</v>
      </c>
      <c r="K34" s="9">
        <v>3380</v>
      </c>
      <c r="L34" s="9">
        <v>3408</v>
      </c>
    </row>
    <row r="35" spans="1:12" x14ac:dyDescent="0.2">
      <c r="A35" s="10" t="s">
        <v>7</v>
      </c>
      <c r="B35" s="9">
        <f>3026694*1000</f>
        <v>3026694000</v>
      </c>
      <c r="C35" s="9">
        <f>3035733*1000</f>
        <v>3035733000</v>
      </c>
      <c r="D35" s="9">
        <f>3017363*1000</f>
        <v>3017363000</v>
      </c>
      <c r="E35" s="9">
        <f>2981441*1000</f>
        <v>2981441000</v>
      </c>
      <c r="F35" s="9">
        <f>2970045*1000</f>
        <v>2970045000</v>
      </c>
      <c r="G35" s="9">
        <v>2957727000</v>
      </c>
      <c r="H35" s="9">
        <v>2954441000</v>
      </c>
      <c r="I35" s="9">
        <v>2907445000</v>
      </c>
      <c r="J35" s="9">
        <v>2875422000</v>
      </c>
      <c r="K35" s="9">
        <v>2852593000</v>
      </c>
      <c r="L35" s="9">
        <v>2835387000</v>
      </c>
    </row>
    <row r="36" spans="1:12" x14ac:dyDescent="0.2">
      <c r="A36" s="10" t="s">
        <v>8</v>
      </c>
      <c r="B36" s="9">
        <v>7272740.7883000001</v>
      </c>
      <c r="C36" s="9">
        <v>7290047.9144000001</v>
      </c>
      <c r="D36" s="9">
        <v>7234407.3861999996</v>
      </c>
      <c r="E36" s="9">
        <v>7143842.0537</v>
      </c>
      <c r="F36" s="9">
        <v>7104743.4924999997</v>
      </c>
      <c r="G36" s="9">
        <v>7070781</v>
      </c>
      <c r="H36" s="9">
        <v>7027979</v>
      </c>
      <c r="I36" s="9">
        <v>6908640</v>
      </c>
      <c r="J36" s="9">
        <v>6824350</v>
      </c>
      <c r="K36" s="9">
        <v>6761930</v>
      </c>
      <c r="L36" s="9">
        <v>6711579</v>
      </c>
    </row>
    <row r="37" spans="1:12" x14ac:dyDescent="0.2">
      <c r="A37" s="12" t="s">
        <v>10</v>
      </c>
      <c r="B37" s="13"/>
      <c r="C37" s="13"/>
      <c r="D37" s="13"/>
      <c r="E37" s="13"/>
      <c r="F37" s="13"/>
      <c r="G37" s="13"/>
      <c r="H37" s="13"/>
      <c r="I37" s="13"/>
      <c r="J37" s="13"/>
      <c r="K37" s="13"/>
      <c r="L37" s="13"/>
    </row>
    <row r="38" spans="1:12" x14ac:dyDescent="0.2">
      <c r="A38" s="10" t="str">
        <f>A34</f>
        <v># of Customers</v>
      </c>
      <c r="B38" s="15"/>
      <c r="C38" s="15">
        <f>IF(ISERROR((C34-B34)/B34), 0, (C34-B34)/B34)</f>
        <v>2.2593844511652778E-2</v>
      </c>
      <c r="D38" s="15">
        <f t="shared" ref="D38:L38" si="6">IF(ISERROR((D34-C34)/C34), 0, (D34-C34)/C34)</f>
        <v>1.8789144050104383E-2</v>
      </c>
      <c r="E38" s="15">
        <f t="shared" si="6"/>
        <v>-2.34192037470726E-3</v>
      </c>
      <c r="F38" s="15">
        <f t="shared" si="6"/>
        <v>2.6408450704225352E-3</v>
      </c>
      <c r="G38" s="15">
        <f t="shared" si="6"/>
        <v>3.8630377524143986E-2</v>
      </c>
      <c r="H38" s="15">
        <f t="shared" si="6"/>
        <v>-7.128768667230205E-2</v>
      </c>
      <c r="I38" s="15">
        <f t="shared" si="6"/>
        <v>8.1917475728155338E-3</v>
      </c>
      <c r="J38" s="15">
        <f t="shared" si="6"/>
        <v>8.4261209750225701E-3</v>
      </c>
      <c r="K38" s="15">
        <f t="shared" si="6"/>
        <v>8.6541330945986272E-3</v>
      </c>
      <c r="L38" s="15">
        <f t="shared" si="6"/>
        <v>8.2840236686390536E-3</v>
      </c>
    </row>
    <row r="39" spans="1:12" x14ac:dyDescent="0.2">
      <c r="A39" s="10" t="s">
        <v>7</v>
      </c>
      <c r="B39" s="15"/>
      <c r="C39" s="15">
        <f>IF(ISERROR((C35-B35)/B35), 0, (C35-B35)/B35)</f>
        <v>2.9864267745599656E-3</v>
      </c>
      <c r="D39" s="15">
        <f t="shared" ref="D39:L39" si="7">IF(ISERROR((D35-C35)/C35), 0, (D35-C35)/C35)</f>
        <v>-6.0512568134285854E-3</v>
      </c>
      <c r="E39" s="15">
        <f t="shared" si="7"/>
        <v>-1.1905097265393657E-2</v>
      </c>
      <c r="F39" s="15">
        <f t="shared" si="7"/>
        <v>-3.8223127675509928E-3</v>
      </c>
      <c r="G39" s="15">
        <f t="shared" si="7"/>
        <v>-4.1474119079003852E-3</v>
      </c>
      <c r="H39" s="15">
        <f t="shared" si="7"/>
        <v>-1.110988269032267E-3</v>
      </c>
      <c r="I39" s="15">
        <f t="shared" si="7"/>
        <v>-1.590690083166325E-2</v>
      </c>
      <c r="J39" s="15">
        <f t="shared" si="7"/>
        <v>-1.1014137842676302E-2</v>
      </c>
      <c r="K39" s="15">
        <f t="shared" si="7"/>
        <v>-7.9393563796896598E-3</v>
      </c>
      <c r="L39" s="15">
        <f t="shared" si="7"/>
        <v>-6.0317051889281085E-3</v>
      </c>
    </row>
    <row r="40" spans="1:12" x14ac:dyDescent="0.2">
      <c r="A40" s="10" t="s">
        <v>8</v>
      </c>
      <c r="B40" s="15"/>
      <c r="C40" s="15">
        <f>IF(ISERROR((C36-B36)/B36), 0, (C36-B36)/B36)</f>
        <v>2.3797254162891083E-3</v>
      </c>
      <c r="D40" s="15">
        <f t="shared" ref="D40:L40" si="8">IF(ISERROR((D36-C36)/C36), 0, (D36-C36)/C36)</f>
        <v>-7.6323954044381559E-3</v>
      </c>
      <c r="E40" s="15">
        <f t="shared" si="8"/>
        <v>-1.2518694022230147E-2</v>
      </c>
      <c r="F40" s="15">
        <f t="shared" si="8"/>
        <v>-5.4730439035602816E-3</v>
      </c>
      <c r="G40" s="15">
        <f t="shared" si="8"/>
        <v>-4.7802559706556086E-3</v>
      </c>
      <c r="H40" s="15">
        <f t="shared" si="8"/>
        <v>-6.0533624220577616E-3</v>
      </c>
      <c r="I40" s="15">
        <f t="shared" si="8"/>
        <v>-1.6980557283964564E-2</v>
      </c>
      <c r="J40" s="15">
        <f t="shared" si="8"/>
        <v>-1.2200664674957734E-2</v>
      </c>
      <c r="K40" s="15">
        <f t="shared" si="8"/>
        <v>-9.1466586561357484E-3</v>
      </c>
      <c r="L40" s="15">
        <f t="shared" si="8"/>
        <v>-7.4462468555575112E-3</v>
      </c>
    </row>
    <row r="41" spans="1:12" x14ac:dyDescent="0.2">
      <c r="A41" s="16"/>
    </row>
    <row r="42" spans="1:12" x14ac:dyDescent="0.2">
      <c r="A42" s="6" t="s">
        <v>12</v>
      </c>
      <c r="B42" s="7"/>
      <c r="C42" s="7"/>
      <c r="D42" s="7"/>
      <c r="E42" s="7"/>
      <c r="F42" s="7"/>
      <c r="G42" s="7"/>
      <c r="H42" s="7"/>
      <c r="I42" s="7"/>
      <c r="J42" s="7"/>
      <c r="K42" s="7"/>
      <c r="L42" s="7"/>
    </row>
    <row r="43" spans="1:12" x14ac:dyDescent="0.2">
      <c r="A43" s="8" t="s">
        <v>6</v>
      </c>
      <c r="B43" s="9">
        <v>66.083333333333329</v>
      </c>
      <c r="C43" s="9">
        <v>69.416666666666671</v>
      </c>
      <c r="D43" s="9">
        <v>74</v>
      </c>
      <c r="E43" s="9">
        <v>76</v>
      </c>
      <c r="F43" s="9">
        <v>72</v>
      </c>
      <c r="G43" s="9">
        <v>88</v>
      </c>
      <c r="H43" s="9">
        <v>76</v>
      </c>
      <c r="I43" s="9">
        <v>76</v>
      </c>
      <c r="J43" s="9">
        <v>76</v>
      </c>
      <c r="K43" s="9">
        <v>76</v>
      </c>
      <c r="L43" s="9">
        <v>76</v>
      </c>
    </row>
    <row r="44" spans="1:12" x14ac:dyDescent="0.2">
      <c r="A44" s="10" t="s">
        <v>7</v>
      </c>
      <c r="B44" s="9">
        <f>827600*1000</f>
        <v>827600000</v>
      </c>
      <c r="C44" s="9">
        <f>855055*1000</f>
        <v>855055000</v>
      </c>
      <c r="D44" s="9">
        <f>865127*1000</f>
        <v>865127000</v>
      </c>
      <c r="E44" s="9">
        <f>860146*1000</f>
        <v>860146000</v>
      </c>
      <c r="F44" s="9">
        <f>864262*1000</f>
        <v>864262000</v>
      </c>
      <c r="G44" s="9">
        <v>883242000</v>
      </c>
      <c r="H44" s="9">
        <v>863309000</v>
      </c>
      <c r="I44" s="9">
        <v>877400000</v>
      </c>
      <c r="J44" s="9">
        <v>895369000</v>
      </c>
      <c r="K44" s="9">
        <v>914569000</v>
      </c>
      <c r="L44" s="9">
        <v>935554000</v>
      </c>
    </row>
    <row r="45" spans="1:12" x14ac:dyDescent="0.2">
      <c r="A45" s="10" t="s">
        <v>8</v>
      </c>
      <c r="B45" s="9">
        <v>1766011.8285000001</v>
      </c>
      <c r="C45" s="9">
        <v>1825275.5134000001</v>
      </c>
      <c r="D45" s="9">
        <v>1845437.0419999999</v>
      </c>
      <c r="E45" s="9">
        <v>1836495.8569</v>
      </c>
      <c r="F45" s="9">
        <v>1856691.8883</v>
      </c>
      <c r="G45" s="9">
        <v>1885562</v>
      </c>
      <c r="H45" s="9">
        <v>1885562</v>
      </c>
      <c r="I45" s="9">
        <v>1885562</v>
      </c>
      <c r="J45" s="9">
        <v>1885562</v>
      </c>
      <c r="K45" s="9">
        <v>1885562</v>
      </c>
      <c r="L45" s="9">
        <v>1885562</v>
      </c>
    </row>
    <row r="46" spans="1:12" x14ac:dyDescent="0.2">
      <c r="A46" s="12" t="s">
        <v>10</v>
      </c>
      <c r="B46" s="12"/>
      <c r="C46" s="12"/>
      <c r="D46" s="13"/>
      <c r="E46" s="13"/>
      <c r="F46" s="13"/>
      <c r="G46" s="13"/>
      <c r="H46" s="13"/>
      <c r="I46" s="13"/>
      <c r="J46" s="13"/>
      <c r="K46" s="13"/>
      <c r="L46" s="13"/>
    </row>
    <row r="47" spans="1:12" x14ac:dyDescent="0.2">
      <c r="A47" s="10" t="str">
        <f>A43</f>
        <v># of Customers</v>
      </c>
      <c r="B47" s="15"/>
      <c r="C47" s="15">
        <f>IF(ISERROR((C43-B43)/B43), 0, (C43-B43)/B43)</f>
        <v>5.0441361916771899E-2</v>
      </c>
      <c r="D47" s="15">
        <f t="shared" ref="D47:L47" si="9">IF(ISERROR((D43-C43)/C43), 0, (D43-C43)/C43)</f>
        <v>6.6026410564225618E-2</v>
      </c>
      <c r="E47" s="15">
        <f t="shared" si="9"/>
        <v>2.7027027027027029E-2</v>
      </c>
      <c r="F47" s="15">
        <f t="shared" si="9"/>
        <v>-5.2631578947368418E-2</v>
      </c>
      <c r="G47" s="15">
        <f>IF(ISERROR((G43-F43)/F43), 0, (G43-F43)/F43)</f>
        <v>0.22222222222222221</v>
      </c>
      <c r="H47" s="15">
        <f t="shared" si="9"/>
        <v>-0.13636363636363635</v>
      </c>
      <c r="I47" s="15">
        <f t="shared" si="9"/>
        <v>0</v>
      </c>
      <c r="J47" s="15">
        <f t="shared" si="9"/>
        <v>0</v>
      </c>
      <c r="K47" s="15">
        <f t="shared" si="9"/>
        <v>0</v>
      </c>
      <c r="L47" s="15">
        <f t="shared" si="9"/>
        <v>0</v>
      </c>
    </row>
    <row r="48" spans="1:12" x14ac:dyDescent="0.2">
      <c r="A48" s="10" t="s">
        <v>7</v>
      </c>
      <c r="B48" s="15"/>
      <c r="C48" s="15">
        <f>IF(ISERROR((C44-B44)/B44), 0, (C44-B44)/B44)</f>
        <v>3.317423876268729E-2</v>
      </c>
      <c r="D48" s="15">
        <f t="shared" ref="D48:L48" si="10">IF(ISERROR((D44-C44)/C44), 0, (D44-C44)/C44)</f>
        <v>1.1779359222506154E-2</v>
      </c>
      <c r="E48" s="15">
        <f t="shared" si="10"/>
        <v>-5.7575361767694226E-3</v>
      </c>
      <c r="F48" s="15">
        <f t="shared" si="10"/>
        <v>4.7852341346701606E-3</v>
      </c>
      <c r="G48" s="15">
        <f t="shared" si="10"/>
        <v>2.1960933142958963E-2</v>
      </c>
      <c r="H48" s="15">
        <f t="shared" si="10"/>
        <v>-2.2567993822757523E-2</v>
      </c>
      <c r="I48" s="15">
        <f t="shared" si="10"/>
        <v>1.6322081664850014E-2</v>
      </c>
      <c r="J48" s="15">
        <f t="shared" si="10"/>
        <v>2.0479826760884431E-2</v>
      </c>
      <c r="K48" s="15">
        <f t="shared" si="10"/>
        <v>2.1443672943780721E-2</v>
      </c>
      <c r="L48" s="15">
        <f t="shared" si="10"/>
        <v>2.2945234312555969E-2</v>
      </c>
    </row>
    <row r="49" spans="1:12" x14ac:dyDescent="0.2">
      <c r="A49" s="10" t="s">
        <v>8</v>
      </c>
      <c r="B49" s="15"/>
      <c r="C49" s="15">
        <f>IF(ISERROR((C45-B45)/B45), 0, (C45-B45)/B45)</f>
        <v>3.3557920702228176E-2</v>
      </c>
      <c r="D49" s="15">
        <f t="shared" ref="D49:L49" si="11">IF(ISERROR((D45-C45)/C45), 0, (D45-C45)/C45)</f>
        <v>1.1045745396783584E-2</v>
      </c>
      <c r="E49" s="15">
        <f t="shared" si="11"/>
        <v>-4.8450231010372701E-3</v>
      </c>
      <c r="F49" s="15">
        <f t="shared" si="11"/>
        <v>1.0997047079698194E-2</v>
      </c>
      <c r="G49" s="15">
        <f t="shared" si="11"/>
        <v>1.5549220569080896E-2</v>
      </c>
      <c r="H49" s="15">
        <f t="shared" si="11"/>
        <v>0</v>
      </c>
      <c r="I49" s="15">
        <f t="shared" si="11"/>
        <v>0</v>
      </c>
      <c r="J49" s="15">
        <f t="shared" si="11"/>
        <v>0</v>
      </c>
      <c r="K49" s="15">
        <f t="shared" si="11"/>
        <v>0</v>
      </c>
      <c r="L49" s="15">
        <f t="shared" si="11"/>
        <v>0</v>
      </c>
    </row>
    <row r="50" spans="1:12" x14ac:dyDescent="0.2">
      <c r="A50" s="16"/>
      <c r="B50" s="16"/>
      <c r="C50" s="16"/>
    </row>
    <row r="51" spans="1:12" x14ac:dyDescent="0.2">
      <c r="A51" s="6" t="s">
        <v>13</v>
      </c>
      <c r="B51" s="6"/>
      <c r="C51" s="6"/>
      <c r="D51" s="7"/>
      <c r="E51" s="7"/>
      <c r="F51" s="7"/>
      <c r="G51" s="7"/>
      <c r="H51" s="7"/>
      <c r="I51" s="7"/>
      <c r="J51" s="7"/>
      <c r="K51" s="7"/>
      <c r="L51" s="7"/>
    </row>
    <row r="52" spans="1:12" x14ac:dyDescent="0.2">
      <c r="A52" s="8" t="s">
        <v>6</v>
      </c>
      <c r="B52" s="9">
        <v>12</v>
      </c>
      <c r="C52" s="9">
        <v>11.083333333333334</v>
      </c>
      <c r="D52" s="9">
        <v>11</v>
      </c>
      <c r="E52" s="9">
        <v>11</v>
      </c>
      <c r="F52" s="9">
        <v>11</v>
      </c>
      <c r="G52" s="9">
        <v>11</v>
      </c>
      <c r="H52" s="9">
        <v>11</v>
      </c>
      <c r="I52" s="9">
        <v>11</v>
      </c>
      <c r="J52" s="9">
        <v>11</v>
      </c>
      <c r="K52" s="9">
        <v>11</v>
      </c>
      <c r="L52" s="9">
        <v>11</v>
      </c>
    </row>
    <row r="53" spans="1:12" x14ac:dyDescent="0.2">
      <c r="A53" s="10" t="s">
        <v>7</v>
      </c>
      <c r="B53" s="9">
        <f>683012*1000</f>
        <v>683012000</v>
      </c>
      <c r="C53" s="9">
        <f>659208*1000</f>
        <v>659208000</v>
      </c>
      <c r="D53" s="9">
        <f>641537*1000</f>
        <v>641537000</v>
      </c>
      <c r="E53" s="9">
        <f>628405*1000</f>
        <v>628405000</v>
      </c>
      <c r="F53" s="9">
        <f>617273*1000</f>
        <v>617273000</v>
      </c>
      <c r="G53" s="9">
        <v>620305000</v>
      </c>
      <c r="H53" s="9">
        <v>620218000</v>
      </c>
      <c r="I53" s="9">
        <v>619253000</v>
      </c>
      <c r="J53" s="9">
        <v>618467000</v>
      </c>
      <c r="K53" s="9">
        <v>617036000</v>
      </c>
      <c r="L53" s="9">
        <v>615195000</v>
      </c>
    </row>
    <row r="54" spans="1:12" x14ac:dyDescent="0.2">
      <c r="A54" s="10" t="s">
        <v>8</v>
      </c>
      <c r="B54" s="9">
        <v>1234876.3714999999</v>
      </c>
      <c r="C54" s="9">
        <v>1191285.6155000001</v>
      </c>
      <c r="D54" s="9">
        <v>1158987.5092</v>
      </c>
      <c r="E54" s="9">
        <v>1137277.1106</v>
      </c>
      <c r="F54" s="9">
        <v>1115728.736</v>
      </c>
      <c r="G54" s="9">
        <v>1121629</v>
      </c>
      <c r="H54" s="9">
        <v>1121449</v>
      </c>
      <c r="I54" s="9">
        <v>1119726</v>
      </c>
      <c r="J54" s="9">
        <v>1118300</v>
      </c>
      <c r="K54" s="9">
        <v>1115702</v>
      </c>
      <c r="L54" s="9">
        <v>1112342</v>
      </c>
    </row>
    <row r="55" spans="1:12" x14ac:dyDescent="0.2">
      <c r="A55" s="12" t="s">
        <v>10</v>
      </c>
      <c r="B55" s="12"/>
      <c r="C55" s="12"/>
      <c r="D55" s="13"/>
      <c r="E55" s="13"/>
      <c r="F55" s="13"/>
      <c r="G55" s="13"/>
      <c r="H55" s="13"/>
      <c r="I55" s="13"/>
      <c r="J55" s="13"/>
      <c r="K55" s="13"/>
      <c r="L55" s="13"/>
    </row>
    <row r="56" spans="1:12" x14ac:dyDescent="0.2">
      <c r="A56" s="10" t="str">
        <f>A52</f>
        <v># of Customers</v>
      </c>
      <c r="B56" s="15"/>
      <c r="C56" s="15">
        <f>IF(ISERROR((C52-B52)/B52), 0, (C52-B52)/B52)</f>
        <v>-7.638888888888884E-2</v>
      </c>
      <c r="D56" s="15">
        <f t="shared" ref="D56:L56" si="12">IF(ISERROR((D52-C52)/C52), 0, (D52-C52)/C52)</f>
        <v>-7.5187969924812564E-3</v>
      </c>
      <c r="E56" s="15">
        <f t="shared" si="12"/>
        <v>0</v>
      </c>
      <c r="F56" s="15">
        <f t="shared" si="12"/>
        <v>0</v>
      </c>
      <c r="G56" s="15">
        <f t="shared" si="12"/>
        <v>0</v>
      </c>
      <c r="H56" s="15">
        <f t="shared" si="12"/>
        <v>0</v>
      </c>
      <c r="I56" s="15">
        <f t="shared" si="12"/>
        <v>0</v>
      </c>
      <c r="J56" s="15">
        <f t="shared" si="12"/>
        <v>0</v>
      </c>
      <c r="K56" s="15">
        <f t="shared" si="12"/>
        <v>0</v>
      </c>
      <c r="L56" s="15">
        <f t="shared" si="12"/>
        <v>0</v>
      </c>
    </row>
    <row r="57" spans="1:12" x14ac:dyDescent="0.2">
      <c r="A57" s="10" t="s">
        <v>7</v>
      </c>
      <c r="B57" s="15"/>
      <c r="C57" s="15">
        <f>IF(ISERROR((C53-B53)/B53), 0, (C53-B53)/B53)</f>
        <v>-3.4851510661598917E-2</v>
      </c>
      <c r="D57" s="15">
        <f t="shared" ref="D57:L57" si="13">IF(ISERROR((D53-C53)/C53), 0, (D53-C53)/C53)</f>
        <v>-2.6806410116382084E-2</v>
      </c>
      <c r="E57" s="15">
        <f t="shared" si="13"/>
        <v>-2.0469590997869179E-2</v>
      </c>
      <c r="F57" s="15">
        <f t="shared" si="13"/>
        <v>-1.7714690366881232E-2</v>
      </c>
      <c r="G57" s="15">
        <f t="shared" si="13"/>
        <v>4.9119271375874206E-3</v>
      </c>
      <c r="H57" s="15">
        <f t="shared" si="13"/>
        <v>-1.402535849299941E-4</v>
      </c>
      <c r="I57" s="15">
        <f t="shared" si="13"/>
        <v>-1.5559045367919023E-3</v>
      </c>
      <c r="J57" s="15">
        <f t="shared" si="13"/>
        <v>-1.2692712025617963E-3</v>
      </c>
      <c r="K57" s="15">
        <f t="shared" si="13"/>
        <v>-2.3137855374660249E-3</v>
      </c>
      <c r="L57" s="15">
        <f t="shared" si="13"/>
        <v>-2.9836184598629576E-3</v>
      </c>
    </row>
    <row r="58" spans="1:12" x14ac:dyDescent="0.2">
      <c r="A58" s="10" t="s">
        <v>8</v>
      </c>
      <c r="B58" s="15"/>
      <c r="C58" s="15">
        <f>IF(ISERROR((C54-B54)/B54), 0, (C54-B54)/B54)</f>
        <v>-3.5299692346570925E-2</v>
      </c>
      <c r="D58" s="15">
        <f t="shared" ref="D58:L58" si="14">IF(ISERROR((D54-C54)/C54), 0, (D54-C54)/C54)</f>
        <v>-2.7111975398480835E-2</v>
      </c>
      <c r="E58" s="15">
        <f t="shared" si="14"/>
        <v>-1.8732211027007294E-2</v>
      </c>
      <c r="F58" s="15">
        <f t="shared" si="14"/>
        <v>-1.8947338690947169E-2</v>
      </c>
      <c r="G58" s="15">
        <f t="shared" si="14"/>
        <v>5.2882603177838794E-3</v>
      </c>
      <c r="H58" s="15">
        <f t="shared" si="14"/>
        <v>-1.6048087201739613E-4</v>
      </c>
      <c r="I58" s="15">
        <f t="shared" si="14"/>
        <v>-1.5364051330020358E-3</v>
      </c>
      <c r="J58" s="15">
        <f t="shared" si="14"/>
        <v>-1.2735258447155822E-3</v>
      </c>
      <c r="K58" s="15">
        <f t="shared" si="14"/>
        <v>-2.3231690959492086E-3</v>
      </c>
      <c r="L58" s="15">
        <f t="shared" si="14"/>
        <v>-3.0115568494096094E-3</v>
      </c>
    </row>
    <row r="59" spans="1:12" x14ac:dyDescent="0.2">
      <c r="A59" s="16"/>
      <c r="B59" s="16"/>
      <c r="C59" s="16"/>
    </row>
    <row r="60" spans="1:12" x14ac:dyDescent="0.2">
      <c r="A60" s="6" t="s">
        <v>14</v>
      </c>
      <c r="B60" s="6"/>
      <c r="C60" s="6"/>
      <c r="D60" s="7"/>
      <c r="E60" s="7"/>
      <c r="F60" s="7"/>
      <c r="G60" s="7"/>
      <c r="H60" s="7"/>
      <c r="I60" s="7"/>
      <c r="J60" s="7"/>
      <c r="K60" s="7"/>
      <c r="L60" s="7"/>
    </row>
    <row r="61" spans="1:12" x14ac:dyDescent="0.2">
      <c r="A61" s="8" t="s">
        <v>15</v>
      </c>
      <c r="B61" s="9">
        <v>54394.833333333336</v>
      </c>
      <c r="C61" s="9">
        <v>54678.666666666664</v>
      </c>
      <c r="D61" s="9">
        <v>55674</v>
      </c>
      <c r="E61" s="9">
        <v>55757</v>
      </c>
      <c r="F61" s="9">
        <v>56608</v>
      </c>
      <c r="G61" s="9">
        <v>55516</v>
      </c>
      <c r="H61" s="9">
        <v>55516</v>
      </c>
      <c r="I61" s="9">
        <v>55516</v>
      </c>
      <c r="J61" s="9">
        <v>55516</v>
      </c>
      <c r="K61" s="9">
        <v>55516</v>
      </c>
      <c r="L61" s="9">
        <v>55516</v>
      </c>
    </row>
    <row r="62" spans="1:12" x14ac:dyDescent="0.2">
      <c r="A62" s="10" t="s">
        <v>7</v>
      </c>
      <c r="B62" s="11">
        <f>43535*1000</f>
        <v>43535000</v>
      </c>
      <c r="C62" s="11">
        <f>43719*1000</f>
        <v>43719000</v>
      </c>
      <c r="D62" s="9">
        <f>44699*1000</f>
        <v>44699000</v>
      </c>
      <c r="E62" s="9">
        <f>44767*1000</f>
        <v>44767000</v>
      </c>
      <c r="F62" s="9">
        <f>44646*1000</f>
        <v>44646000</v>
      </c>
      <c r="G62" s="9">
        <v>43501000</v>
      </c>
      <c r="H62" s="9">
        <v>43552000</v>
      </c>
      <c r="I62" s="9">
        <v>43653000</v>
      </c>
      <c r="J62" s="9">
        <v>43765000</v>
      </c>
      <c r="K62" s="9">
        <v>43876000</v>
      </c>
      <c r="L62" s="9">
        <v>44015000</v>
      </c>
    </row>
    <row r="63" spans="1:12" x14ac:dyDescent="0.2">
      <c r="A63" s="10" t="s">
        <v>8</v>
      </c>
      <c r="B63" s="9"/>
      <c r="C63" s="9"/>
      <c r="D63" s="9">
        <v>123332</v>
      </c>
      <c r="E63" s="9">
        <v>123947</v>
      </c>
      <c r="F63" s="9">
        <v>129681.69999999998</v>
      </c>
      <c r="G63" s="9">
        <v>123144</v>
      </c>
      <c r="H63" s="9">
        <v>123144</v>
      </c>
      <c r="I63" s="9">
        <v>123144</v>
      </c>
      <c r="J63" s="9">
        <v>123144</v>
      </c>
      <c r="K63" s="9">
        <v>123144</v>
      </c>
      <c r="L63" s="9">
        <v>123144</v>
      </c>
    </row>
    <row r="64" spans="1:12" x14ac:dyDescent="0.2">
      <c r="A64" s="12" t="s">
        <v>10</v>
      </c>
      <c r="B64" s="12"/>
      <c r="C64" s="12"/>
      <c r="D64" s="13"/>
      <c r="E64" s="13"/>
      <c r="F64" s="13"/>
      <c r="G64" s="13"/>
      <c r="H64" s="13"/>
      <c r="I64" s="13"/>
      <c r="J64" s="13"/>
      <c r="K64" s="13"/>
      <c r="L64" s="13"/>
    </row>
    <row r="65" spans="1:12" x14ac:dyDescent="0.2">
      <c r="A65" s="10" t="str">
        <f>A61</f>
        <v># of Connections</v>
      </c>
      <c r="B65" s="15"/>
      <c r="C65" s="15">
        <f>IF(ISERROR((C61-B61)/B61), 0, (C61-B61)/B61)</f>
        <v>5.2180200938200961E-3</v>
      </c>
      <c r="D65" s="15">
        <f t="shared" ref="D65:L65" si="15">IF(ISERROR((D61-C61)/C61), 0, (D61-C61)/C61)</f>
        <v>1.8203321222170787E-2</v>
      </c>
      <c r="E65" s="15">
        <f t="shared" si="15"/>
        <v>1.4908215684161369E-3</v>
      </c>
      <c r="F65" s="15">
        <f t="shared" si="15"/>
        <v>1.5262657603529602E-2</v>
      </c>
      <c r="G65" s="15">
        <f t="shared" si="15"/>
        <v>-1.9290559638213679E-2</v>
      </c>
      <c r="H65" s="15">
        <f t="shared" si="15"/>
        <v>0</v>
      </c>
      <c r="I65" s="15">
        <f t="shared" si="15"/>
        <v>0</v>
      </c>
      <c r="J65" s="15">
        <f t="shared" si="15"/>
        <v>0</v>
      </c>
      <c r="K65" s="15">
        <f t="shared" si="15"/>
        <v>0</v>
      </c>
      <c r="L65" s="15">
        <f t="shared" si="15"/>
        <v>0</v>
      </c>
    </row>
    <row r="66" spans="1:12" x14ac:dyDescent="0.2">
      <c r="A66" s="10" t="s">
        <v>7</v>
      </c>
      <c r="B66" s="15"/>
      <c r="C66" s="15">
        <f>IF(ISERROR((C62-B62)/B62), 0, (C62-B62)/B62)</f>
        <v>4.22648443780866E-3</v>
      </c>
      <c r="D66" s="15">
        <f t="shared" ref="D66:L66" si="16">IF(ISERROR((D62-C62)/C62), 0, (D62-C62)/C62)</f>
        <v>2.2415883254420274E-2</v>
      </c>
      <c r="E66" s="15">
        <f t="shared" si="16"/>
        <v>1.5212868296829907E-3</v>
      </c>
      <c r="F66" s="15">
        <f t="shared" si="16"/>
        <v>-2.7028838206714766E-3</v>
      </c>
      <c r="G66" s="15">
        <f t="shared" si="16"/>
        <v>-2.5646194507906644E-2</v>
      </c>
      <c r="H66" s="15">
        <f t="shared" si="16"/>
        <v>1.1723868416818005E-3</v>
      </c>
      <c r="I66" s="15">
        <f t="shared" si="16"/>
        <v>2.3190668626010286E-3</v>
      </c>
      <c r="J66" s="15">
        <f t="shared" si="16"/>
        <v>2.5656884979268321E-3</v>
      </c>
      <c r="K66" s="15">
        <f t="shared" si="16"/>
        <v>2.5362732777333484E-3</v>
      </c>
      <c r="L66" s="15">
        <f t="shared" si="16"/>
        <v>3.1680189625307685E-3</v>
      </c>
    </row>
    <row r="67" spans="1:12" x14ac:dyDescent="0.2">
      <c r="A67" s="10" t="s">
        <v>8</v>
      </c>
      <c r="B67" s="15"/>
      <c r="C67" s="15">
        <f>IF(ISERROR((C63-B63)/B63), 0, (C63-B63)/B63)</f>
        <v>0</v>
      </c>
      <c r="D67" s="15">
        <f t="shared" ref="D67:L67" si="17">IF(ISERROR((D63-C63)/C63), 0, (D63-C63)/C63)</f>
        <v>0</v>
      </c>
      <c r="E67" s="15">
        <f t="shared" si="17"/>
        <v>4.9865403950312978E-3</v>
      </c>
      <c r="F67" s="15">
        <f t="shared" si="17"/>
        <v>4.6267356208701968E-2</v>
      </c>
      <c r="G67" s="15">
        <f t="shared" si="17"/>
        <v>-5.0413435357494416E-2</v>
      </c>
      <c r="H67" s="15">
        <f t="shared" si="17"/>
        <v>0</v>
      </c>
      <c r="I67" s="15">
        <f t="shared" si="17"/>
        <v>0</v>
      </c>
      <c r="J67" s="15">
        <f t="shared" si="17"/>
        <v>0</v>
      </c>
      <c r="K67" s="15">
        <f t="shared" si="17"/>
        <v>0</v>
      </c>
      <c r="L67" s="15">
        <f t="shared" si="17"/>
        <v>0</v>
      </c>
    </row>
    <row r="68" spans="1:12" x14ac:dyDescent="0.2">
      <c r="A68" s="16"/>
      <c r="B68" s="16"/>
      <c r="C68" s="16"/>
    </row>
    <row r="69" spans="1:12" x14ac:dyDescent="0.2">
      <c r="A69" s="6" t="s">
        <v>16</v>
      </c>
      <c r="B69" s="6"/>
      <c r="C69" s="6"/>
      <c r="D69" s="7"/>
      <c r="E69" s="7"/>
      <c r="F69" s="7"/>
      <c r="G69" s="7"/>
      <c r="H69" s="7"/>
      <c r="I69" s="7"/>
      <c r="J69" s="7"/>
      <c r="K69" s="7"/>
      <c r="L69" s="7"/>
    </row>
    <row r="70" spans="1:12" x14ac:dyDescent="0.2">
      <c r="A70" s="8" t="s">
        <v>15</v>
      </c>
      <c r="B70" s="9">
        <v>2907</v>
      </c>
      <c r="C70" s="9">
        <v>3182.5833333333335</v>
      </c>
      <c r="D70" s="9">
        <v>3384</v>
      </c>
      <c r="E70" s="9">
        <v>3376</v>
      </c>
      <c r="F70" s="9">
        <v>3333</v>
      </c>
      <c r="G70" s="9">
        <v>3444</v>
      </c>
      <c r="H70" s="9">
        <v>3477</v>
      </c>
      <c r="I70" s="9">
        <v>3525</v>
      </c>
      <c r="J70" s="9">
        <v>3573</v>
      </c>
      <c r="K70" s="9">
        <v>3621</v>
      </c>
      <c r="L70" s="9">
        <v>3669</v>
      </c>
    </row>
    <row r="71" spans="1:12" x14ac:dyDescent="0.2">
      <c r="A71" s="10" t="s">
        <v>7</v>
      </c>
      <c r="B71" s="9">
        <f>17309*1000</f>
        <v>17309000</v>
      </c>
      <c r="C71" s="9">
        <f>18044*1000</f>
        <v>18044000</v>
      </c>
      <c r="D71" s="9">
        <f>17594*1000</f>
        <v>17594000</v>
      </c>
      <c r="E71" s="9">
        <f>17055*1000</f>
        <v>17055000</v>
      </c>
      <c r="F71" s="9">
        <f>16489*1000</f>
        <v>16489000</v>
      </c>
      <c r="G71" s="9">
        <v>16651000</v>
      </c>
      <c r="H71" s="9">
        <v>16651000</v>
      </c>
      <c r="I71" s="9">
        <v>16651000</v>
      </c>
      <c r="J71" s="9">
        <v>16651000</v>
      </c>
      <c r="K71" s="9">
        <v>16651000</v>
      </c>
      <c r="L71" s="9">
        <v>16651000</v>
      </c>
    </row>
    <row r="72" spans="1:12" x14ac:dyDescent="0.2">
      <c r="A72" s="10" t="s">
        <v>8</v>
      </c>
      <c r="B72" s="11" t="s">
        <v>9</v>
      </c>
      <c r="C72" s="11" t="s">
        <v>9</v>
      </c>
      <c r="D72" s="11" t="s">
        <v>9</v>
      </c>
      <c r="E72" s="11" t="s">
        <v>9</v>
      </c>
      <c r="F72" s="11" t="s">
        <v>9</v>
      </c>
      <c r="G72" s="11" t="s">
        <v>9</v>
      </c>
      <c r="H72" s="11" t="s">
        <v>9</v>
      </c>
      <c r="I72" s="11" t="s">
        <v>9</v>
      </c>
      <c r="J72" s="11" t="s">
        <v>9</v>
      </c>
      <c r="K72" s="11" t="s">
        <v>9</v>
      </c>
      <c r="L72" s="11" t="s">
        <v>9</v>
      </c>
    </row>
    <row r="73" spans="1:12" x14ac:dyDescent="0.2">
      <c r="A73" s="12" t="s">
        <v>10</v>
      </c>
      <c r="B73" s="12"/>
      <c r="C73" s="12"/>
      <c r="D73" s="13"/>
      <c r="E73" s="13"/>
      <c r="F73" s="13"/>
      <c r="G73" s="13"/>
      <c r="H73" s="13"/>
      <c r="I73" s="13"/>
      <c r="J73" s="13"/>
      <c r="K73" s="13"/>
      <c r="L73" s="13"/>
    </row>
    <row r="74" spans="1:12" x14ac:dyDescent="0.2">
      <c r="A74" s="10" t="str">
        <f>A70</f>
        <v># of Connections</v>
      </c>
      <c r="B74" s="15"/>
      <c r="C74" s="15">
        <f>IF(ISERROR((C70-B70)/B70), 0, (C70-B70)/B70)</f>
        <v>9.4799908267400576E-2</v>
      </c>
      <c r="D74" s="15">
        <f t="shared" ref="D74:L74" si="18">IF(ISERROR((D70-C70)/C70), 0, (D70-C70)/C70)</f>
        <v>6.3287161896781907E-2</v>
      </c>
      <c r="E74" s="15">
        <f t="shared" si="18"/>
        <v>-2.3640661938534278E-3</v>
      </c>
      <c r="F74" s="15">
        <f t="shared" si="18"/>
        <v>-1.2736966824644549E-2</v>
      </c>
      <c r="G74" s="15">
        <f t="shared" si="18"/>
        <v>3.3303330333033301E-2</v>
      </c>
      <c r="H74" s="15">
        <f t="shared" si="18"/>
        <v>9.5818815331010446E-3</v>
      </c>
      <c r="I74" s="15">
        <f t="shared" si="18"/>
        <v>1.3805004314063849E-2</v>
      </c>
      <c r="J74" s="15">
        <f t="shared" si="18"/>
        <v>1.3617021276595745E-2</v>
      </c>
      <c r="K74" s="15">
        <f t="shared" si="18"/>
        <v>1.343408900083963E-2</v>
      </c>
      <c r="L74" s="15">
        <f t="shared" si="18"/>
        <v>1.3256006628003313E-2</v>
      </c>
    </row>
    <row r="75" spans="1:12" x14ac:dyDescent="0.2">
      <c r="A75" s="10" t="s">
        <v>7</v>
      </c>
      <c r="B75" s="15"/>
      <c r="C75" s="15">
        <f>IF(ISERROR((C71-B71)/B71), 0, (C71-B71)/B71)</f>
        <v>4.2463458316482752E-2</v>
      </c>
      <c r="D75" s="15">
        <f t="shared" ref="D75:L75" si="19">IF(ISERROR((D71-C71)/C71), 0, (D71-C71)/C71)</f>
        <v>-2.4939037907337619E-2</v>
      </c>
      <c r="E75" s="15">
        <f t="shared" si="19"/>
        <v>-3.0635443901329999E-2</v>
      </c>
      <c r="F75" s="15">
        <f t="shared" si="19"/>
        <v>-3.3186748754031076E-2</v>
      </c>
      <c r="G75" s="15">
        <f t="shared" si="19"/>
        <v>9.8247316392746677E-3</v>
      </c>
      <c r="H75" s="15">
        <f t="shared" si="19"/>
        <v>0</v>
      </c>
      <c r="I75" s="15">
        <f t="shared" si="19"/>
        <v>0</v>
      </c>
      <c r="J75" s="15">
        <f t="shared" si="19"/>
        <v>0</v>
      </c>
      <c r="K75" s="15">
        <f t="shared" si="19"/>
        <v>0</v>
      </c>
      <c r="L75" s="15">
        <f t="shared" si="19"/>
        <v>0</v>
      </c>
    </row>
    <row r="76" spans="1:12" x14ac:dyDescent="0.2">
      <c r="A76" s="10" t="s">
        <v>8</v>
      </c>
      <c r="B76" s="15"/>
      <c r="C76" s="15">
        <f>IF(ISERROR((C72-B72)/B72), 0, (C72-B72)/B72)</f>
        <v>0</v>
      </c>
      <c r="D76" s="15">
        <f t="shared" ref="D76:L76" si="20">IF(ISERROR((D72-C72)/C72), 0, (D72-C72)/C72)</f>
        <v>0</v>
      </c>
      <c r="E76" s="15">
        <f t="shared" si="20"/>
        <v>0</v>
      </c>
      <c r="F76" s="15">
        <f t="shared" si="20"/>
        <v>0</v>
      </c>
      <c r="G76" s="15">
        <f t="shared" si="20"/>
        <v>0</v>
      </c>
      <c r="H76" s="15">
        <f t="shared" si="20"/>
        <v>0</v>
      </c>
      <c r="I76" s="15">
        <f t="shared" si="20"/>
        <v>0</v>
      </c>
      <c r="J76" s="15">
        <f t="shared" si="20"/>
        <v>0</v>
      </c>
      <c r="K76" s="15">
        <f t="shared" si="20"/>
        <v>0</v>
      </c>
      <c r="L76" s="15">
        <f t="shared" si="20"/>
        <v>0</v>
      </c>
    </row>
    <row r="77" spans="1:12" x14ac:dyDescent="0.2">
      <c r="A77" s="16"/>
      <c r="B77" s="16"/>
      <c r="C77" s="16"/>
    </row>
    <row r="78" spans="1:12" x14ac:dyDescent="0.2">
      <c r="A78" s="6" t="s">
        <v>17</v>
      </c>
      <c r="B78" s="6"/>
      <c r="C78" s="6"/>
      <c r="D78" s="7"/>
      <c r="E78" s="7"/>
      <c r="F78" s="7"/>
      <c r="G78" s="7"/>
      <c r="H78" s="7"/>
      <c r="I78" s="7"/>
      <c r="J78" s="7"/>
      <c r="K78" s="7"/>
      <c r="L78" s="7"/>
    </row>
    <row r="79" spans="1:12" x14ac:dyDescent="0.2">
      <c r="A79" s="8" t="s">
        <v>15</v>
      </c>
      <c r="B79" s="9">
        <v>73</v>
      </c>
      <c r="C79" s="9">
        <v>65</v>
      </c>
      <c r="D79" s="9">
        <v>61</v>
      </c>
      <c r="E79" s="9">
        <v>57</v>
      </c>
      <c r="F79" s="9">
        <v>78</v>
      </c>
      <c r="G79" s="9">
        <v>57</v>
      </c>
      <c r="H79" s="9">
        <v>55</v>
      </c>
      <c r="I79" s="9">
        <v>51</v>
      </c>
      <c r="J79" s="9">
        <v>47</v>
      </c>
      <c r="K79" s="9">
        <v>43</v>
      </c>
      <c r="L79" s="9">
        <v>39</v>
      </c>
    </row>
    <row r="80" spans="1:12" x14ac:dyDescent="0.2">
      <c r="A80" s="10" t="s">
        <v>7</v>
      </c>
      <c r="B80" s="9">
        <v>74233</v>
      </c>
      <c r="C80" s="9">
        <v>64267</v>
      </c>
      <c r="D80" s="9">
        <v>59894</v>
      </c>
      <c r="E80" s="9">
        <v>49020</v>
      </c>
      <c r="F80" s="9" t="s">
        <v>33</v>
      </c>
      <c r="G80" s="9">
        <v>48000</v>
      </c>
      <c r="H80" s="9">
        <v>48000</v>
      </c>
      <c r="I80" s="9">
        <v>48000</v>
      </c>
      <c r="J80" s="9">
        <v>48000</v>
      </c>
      <c r="K80" s="9">
        <v>48000</v>
      </c>
      <c r="L80" s="9">
        <v>48000</v>
      </c>
    </row>
    <row r="81" spans="1:12" x14ac:dyDescent="0.2">
      <c r="A81" s="10" t="s">
        <v>8</v>
      </c>
      <c r="B81" s="9">
        <v>206</v>
      </c>
      <c r="C81" s="9">
        <v>179</v>
      </c>
      <c r="D81" s="9">
        <v>166</v>
      </c>
      <c r="E81" s="9">
        <v>139</v>
      </c>
      <c r="F81" s="9" t="s">
        <v>33</v>
      </c>
      <c r="G81" s="9">
        <v>216</v>
      </c>
      <c r="H81" s="9">
        <v>216</v>
      </c>
      <c r="I81" s="9">
        <v>216</v>
      </c>
      <c r="J81" s="9">
        <v>216</v>
      </c>
      <c r="K81" s="9">
        <v>216</v>
      </c>
      <c r="L81" s="9">
        <v>216</v>
      </c>
    </row>
    <row r="82" spans="1:12" x14ac:dyDescent="0.2">
      <c r="A82" s="12" t="s">
        <v>10</v>
      </c>
      <c r="B82" s="12"/>
      <c r="C82" s="12"/>
      <c r="D82" s="13"/>
      <c r="E82" s="13"/>
      <c r="F82" s="13"/>
      <c r="G82" s="13"/>
      <c r="H82" s="13"/>
      <c r="I82" s="13"/>
      <c r="J82" s="13"/>
      <c r="K82" s="13"/>
      <c r="L82" s="13"/>
    </row>
    <row r="83" spans="1:12" x14ac:dyDescent="0.2">
      <c r="A83" s="10" t="str">
        <f>A79</f>
        <v># of Connections</v>
      </c>
      <c r="B83" s="15"/>
      <c r="C83" s="15">
        <f>IF(ISERROR((C79-B79)/B79), 0, (C79-B79)/B79)</f>
        <v>-0.1095890410958904</v>
      </c>
      <c r="D83" s="15">
        <f t="shared" ref="D83:L83" si="21">IF(ISERROR((D79-C79)/C79), 0, (D79-C79)/C79)</f>
        <v>-6.1538461538461542E-2</v>
      </c>
      <c r="E83" s="15">
        <f t="shared" si="21"/>
        <v>-6.5573770491803282E-2</v>
      </c>
      <c r="F83" s="15">
        <f t="shared" si="21"/>
        <v>0.36842105263157893</v>
      </c>
      <c r="G83" s="15">
        <f t="shared" si="21"/>
        <v>-0.26923076923076922</v>
      </c>
      <c r="H83" s="15">
        <f t="shared" si="21"/>
        <v>-3.5087719298245612E-2</v>
      </c>
      <c r="I83" s="15">
        <f t="shared" si="21"/>
        <v>-7.2727272727272724E-2</v>
      </c>
      <c r="J83" s="15">
        <f t="shared" si="21"/>
        <v>-7.8431372549019607E-2</v>
      </c>
      <c r="K83" s="15">
        <f t="shared" si="21"/>
        <v>-8.5106382978723402E-2</v>
      </c>
      <c r="L83" s="15">
        <f t="shared" si="21"/>
        <v>-9.3023255813953487E-2</v>
      </c>
    </row>
    <row r="84" spans="1:12" x14ac:dyDescent="0.2">
      <c r="A84" s="10" t="s">
        <v>7</v>
      </c>
      <c r="B84" s="15"/>
      <c r="C84" s="15">
        <f>IF(ISERROR((C80-B80)/B80), 0, (C80-B80)/B80)</f>
        <v>-0.13425296027373271</v>
      </c>
      <c r="D84" s="15">
        <f t="shared" ref="D84:L84" si="22">IF(ISERROR((D80-C80)/C80), 0, (D80-C80)/C80)</f>
        <v>-6.804425288250579E-2</v>
      </c>
      <c r="E84" s="15">
        <f t="shared" si="22"/>
        <v>-0.18155407887267505</v>
      </c>
      <c r="F84" s="15">
        <f t="shared" si="22"/>
        <v>0</v>
      </c>
      <c r="G84" s="15">
        <f t="shared" si="22"/>
        <v>0</v>
      </c>
      <c r="H84" s="15">
        <f t="shared" si="22"/>
        <v>0</v>
      </c>
      <c r="I84" s="15">
        <f t="shared" si="22"/>
        <v>0</v>
      </c>
      <c r="J84" s="15">
        <f t="shared" si="22"/>
        <v>0</v>
      </c>
      <c r="K84" s="15">
        <f t="shared" si="22"/>
        <v>0</v>
      </c>
      <c r="L84" s="15">
        <f t="shared" si="22"/>
        <v>0</v>
      </c>
    </row>
    <row r="85" spans="1:12" x14ac:dyDescent="0.2">
      <c r="A85" s="10" t="s">
        <v>8</v>
      </c>
      <c r="B85" s="15"/>
      <c r="C85" s="15">
        <f>IF(ISERROR((C81-B81)/B81), 0, (C81-B81)/B81)</f>
        <v>-0.13106796116504854</v>
      </c>
      <c r="D85" s="15">
        <f t="shared" ref="D85:L85" si="23">IF(ISERROR((D81-C81)/C81), 0, (D81-C81)/C81)</f>
        <v>-7.2625698324022353E-2</v>
      </c>
      <c r="E85" s="15">
        <f t="shared" si="23"/>
        <v>-0.16265060240963855</v>
      </c>
      <c r="F85" s="15">
        <f t="shared" si="23"/>
        <v>0</v>
      </c>
      <c r="G85" s="15">
        <f t="shared" si="23"/>
        <v>0</v>
      </c>
      <c r="H85" s="15">
        <f t="shared" si="23"/>
        <v>0</v>
      </c>
      <c r="I85" s="15">
        <f t="shared" si="23"/>
        <v>0</v>
      </c>
      <c r="J85" s="15">
        <f t="shared" si="23"/>
        <v>0</v>
      </c>
      <c r="K85" s="15">
        <f t="shared" si="23"/>
        <v>0</v>
      </c>
      <c r="L85" s="15">
        <f t="shared" si="23"/>
        <v>0</v>
      </c>
    </row>
    <row r="86" spans="1:12" x14ac:dyDescent="0.2">
      <c r="A86" s="16"/>
      <c r="B86" s="16"/>
      <c r="C86" s="16"/>
    </row>
    <row r="87" spans="1:12" x14ac:dyDescent="0.2">
      <c r="A87" s="6" t="s">
        <v>18</v>
      </c>
      <c r="B87" s="6"/>
      <c r="C87" s="6"/>
      <c r="D87" s="7"/>
      <c r="E87" s="7"/>
      <c r="F87" s="7"/>
      <c r="G87" s="7"/>
      <c r="H87" s="7"/>
      <c r="I87" s="7"/>
      <c r="J87" s="7"/>
      <c r="K87" s="7"/>
      <c r="L87" s="7"/>
    </row>
    <row r="88" spans="1:12" x14ac:dyDescent="0.2">
      <c r="A88" s="8" t="s">
        <v>6</v>
      </c>
      <c r="B88" s="9">
        <v>2</v>
      </c>
      <c r="C88" s="9">
        <v>2</v>
      </c>
      <c r="D88" s="9">
        <v>2</v>
      </c>
      <c r="E88" s="9">
        <v>2</v>
      </c>
      <c r="F88" s="9">
        <v>2</v>
      </c>
      <c r="G88" s="9">
        <v>2</v>
      </c>
      <c r="H88" s="9">
        <v>2</v>
      </c>
      <c r="I88" s="9">
        <v>2</v>
      </c>
      <c r="J88" s="9">
        <v>2</v>
      </c>
      <c r="K88" s="9">
        <v>2</v>
      </c>
      <c r="L88" s="9">
        <v>2</v>
      </c>
    </row>
    <row r="89" spans="1:12" x14ac:dyDescent="0.2">
      <c r="A89" s="10" t="s">
        <v>7</v>
      </c>
      <c r="B89" s="9"/>
      <c r="C89" s="9"/>
      <c r="D89" s="9"/>
      <c r="E89" s="9"/>
      <c r="F89" s="9"/>
      <c r="G89" s="9"/>
      <c r="H89" s="9"/>
      <c r="I89" s="9"/>
      <c r="J89" s="9"/>
      <c r="K89" s="9"/>
      <c r="L89" s="9"/>
    </row>
    <row r="90" spans="1:12" x14ac:dyDescent="0.2">
      <c r="A90" s="10" t="s">
        <v>8</v>
      </c>
      <c r="B90" s="20" t="s">
        <v>29</v>
      </c>
      <c r="C90" s="21"/>
      <c r="D90" s="20" t="s">
        <v>29</v>
      </c>
      <c r="E90" s="21"/>
      <c r="F90" s="9">
        <v>4800</v>
      </c>
      <c r="G90" s="9">
        <v>4800</v>
      </c>
      <c r="H90" s="9">
        <v>4800</v>
      </c>
      <c r="I90" s="9">
        <v>4800</v>
      </c>
      <c r="J90" s="9">
        <v>4800</v>
      </c>
      <c r="K90" s="9">
        <v>4800</v>
      </c>
      <c r="L90" s="9">
        <v>4800</v>
      </c>
    </row>
    <row r="91" spans="1:12" x14ac:dyDescent="0.2">
      <c r="A91" s="12" t="s">
        <v>10</v>
      </c>
      <c r="B91" s="12"/>
      <c r="C91" s="12"/>
      <c r="D91" s="13"/>
      <c r="E91" s="13"/>
      <c r="F91" s="13"/>
      <c r="G91" s="13"/>
      <c r="H91" s="13"/>
      <c r="I91" s="13"/>
      <c r="J91" s="13"/>
      <c r="K91" s="13"/>
      <c r="L91" s="13"/>
    </row>
    <row r="92" spans="1:12" x14ac:dyDescent="0.2">
      <c r="A92" s="10" t="str">
        <f>A88</f>
        <v># of Customers</v>
      </c>
      <c r="B92" s="15"/>
      <c r="C92" s="15">
        <f>IF(ISERROR((C88-B88)/B88), 0, (C88-B88)/B88)</f>
        <v>0</v>
      </c>
      <c r="D92" s="15">
        <f t="shared" ref="D92:L92" si="24">IF(ISERROR((D88-C88)/C88), 0, (D88-C88)/C88)</f>
        <v>0</v>
      </c>
      <c r="E92" s="15">
        <f t="shared" si="24"/>
        <v>0</v>
      </c>
      <c r="F92" s="15">
        <f t="shared" si="24"/>
        <v>0</v>
      </c>
      <c r="G92" s="15">
        <f t="shared" si="24"/>
        <v>0</v>
      </c>
      <c r="H92" s="15">
        <f t="shared" si="24"/>
        <v>0</v>
      </c>
      <c r="I92" s="15">
        <f t="shared" si="24"/>
        <v>0</v>
      </c>
      <c r="J92" s="15">
        <f t="shared" si="24"/>
        <v>0</v>
      </c>
      <c r="K92" s="15">
        <f t="shared" si="24"/>
        <v>0</v>
      </c>
      <c r="L92" s="15">
        <f t="shared" si="24"/>
        <v>0</v>
      </c>
    </row>
    <row r="93" spans="1:12" x14ac:dyDescent="0.2">
      <c r="A93" s="10" t="s">
        <v>7</v>
      </c>
      <c r="B93" s="15"/>
      <c r="C93" s="15">
        <f>IF(ISERROR((C89-B89)/B89), 0, (C89-B89)/B89)</f>
        <v>0</v>
      </c>
      <c r="D93" s="15">
        <f t="shared" ref="D93:L93" si="25">IF(ISERROR((D89-C89)/C89), 0, (D89-C89)/C89)</f>
        <v>0</v>
      </c>
      <c r="E93" s="15">
        <f t="shared" si="25"/>
        <v>0</v>
      </c>
      <c r="F93" s="15">
        <f t="shared" si="25"/>
        <v>0</v>
      </c>
      <c r="G93" s="15">
        <f t="shared" si="25"/>
        <v>0</v>
      </c>
      <c r="H93" s="15">
        <f t="shared" si="25"/>
        <v>0</v>
      </c>
      <c r="I93" s="15">
        <f t="shared" si="25"/>
        <v>0</v>
      </c>
      <c r="J93" s="15">
        <f t="shared" si="25"/>
        <v>0</v>
      </c>
      <c r="K93" s="15">
        <f t="shared" si="25"/>
        <v>0</v>
      </c>
      <c r="L93" s="15">
        <f t="shared" si="25"/>
        <v>0</v>
      </c>
    </row>
    <row r="94" spans="1:12" x14ac:dyDescent="0.2">
      <c r="A94" s="10" t="s">
        <v>8</v>
      </c>
      <c r="B94" s="15"/>
      <c r="C94" s="15">
        <f>IF(ISERROR((C90-B90)/B90), 0, (C90-B90)/B90)</f>
        <v>0</v>
      </c>
      <c r="D94" s="15">
        <f t="shared" ref="D94:L94" si="26">IF(ISERROR((D90-C90)/C90), 0, (D90-C90)/C90)</f>
        <v>0</v>
      </c>
      <c r="E94" s="15">
        <f t="shared" si="26"/>
        <v>0</v>
      </c>
      <c r="F94" s="15">
        <f t="shared" si="26"/>
        <v>0</v>
      </c>
      <c r="G94" s="15">
        <f t="shared" si="26"/>
        <v>0</v>
      </c>
      <c r="H94" s="15">
        <f t="shared" si="26"/>
        <v>0</v>
      </c>
      <c r="I94" s="15">
        <f t="shared" si="26"/>
        <v>0</v>
      </c>
      <c r="J94" s="15">
        <f t="shared" si="26"/>
        <v>0</v>
      </c>
      <c r="K94" s="15">
        <f t="shared" si="26"/>
        <v>0</v>
      </c>
      <c r="L94" s="15">
        <f t="shared" si="26"/>
        <v>0</v>
      </c>
    </row>
    <row r="95" spans="1:12" x14ac:dyDescent="0.2">
      <c r="A95" s="16"/>
    </row>
    <row r="96" spans="1:12" x14ac:dyDescent="0.2">
      <c r="A96" s="6" t="s">
        <v>19</v>
      </c>
      <c r="B96" s="7"/>
      <c r="C96" s="7"/>
      <c r="D96" s="7"/>
      <c r="E96" s="7"/>
      <c r="F96" s="7"/>
      <c r="G96" s="7"/>
      <c r="H96" s="7"/>
      <c r="I96" s="7"/>
      <c r="J96" s="7"/>
      <c r="K96" s="7"/>
      <c r="L96" s="7"/>
    </row>
    <row r="97" spans="1:12" x14ac:dyDescent="0.2">
      <c r="A97" s="8" t="s">
        <v>6</v>
      </c>
      <c r="B97" s="9"/>
      <c r="C97" s="9"/>
      <c r="D97" s="9"/>
      <c r="E97" s="9"/>
      <c r="F97" s="9"/>
      <c r="G97" s="9"/>
      <c r="H97" s="9"/>
      <c r="I97" s="9"/>
      <c r="J97" s="9"/>
      <c r="K97" s="9"/>
      <c r="L97" s="9"/>
    </row>
    <row r="98" spans="1:12" x14ac:dyDescent="0.2">
      <c r="A98" s="10" t="s">
        <v>7</v>
      </c>
      <c r="B98" s="9"/>
      <c r="C98" s="9"/>
      <c r="D98" s="9"/>
      <c r="E98" s="9"/>
      <c r="F98" s="9"/>
      <c r="G98" s="9"/>
      <c r="H98" s="9"/>
      <c r="I98" s="9"/>
      <c r="J98" s="9"/>
      <c r="K98" s="9"/>
      <c r="L98" s="9"/>
    </row>
    <row r="99" spans="1:12" x14ac:dyDescent="0.2">
      <c r="A99" s="10" t="s">
        <v>8</v>
      </c>
      <c r="B99" s="9"/>
      <c r="C99" s="9"/>
      <c r="D99" s="9"/>
      <c r="E99" s="9"/>
      <c r="F99" s="9"/>
      <c r="G99" s="9"/>
      <c r="H99" s="9"/>
      <c r="I99" s="9"/>
      <c r="J99" s="9"/>
      <c r="K99" s="9"/>
      <c r="L99" s="9"/>
    </row>
    <row r="100" spans="1:12" x14ac:dyDescent="0.2">
      <c r="A100" s="12" t="s">
        <v>10</v>
      </c>
      <c r="B100" s="13"/>
      <c r="C100" s="13"/>
      <c r="D100" s="13"/>
      <c r="E100" s="13"/>
      <c r="F100" s="13"/>
      <c r="G100" s="13"/>
      <c r="H100" s="13"/>
      <c r="I100" s="13"/>
      <c r="J100" s="13"/>
      <c r="K100" s="13"/>
      <c r="L100" s="13"/>
    </row>
    <row r="101" spans="1:12" x14ac:dyDescent="0.2">
      <c r="A101" s="10" t="str">
        <f>A97</f>
        <v># of Customers</v>
      </c>
      <c r="B101" s="15"/>
      <c r="C101" s="15">
        <f>IF(ISERROR((C97-B97)/B97), 0, (C97-B97)/B97)</f>
        <v>0</v>
      </c>
      <c r="D101" s="15">
        <f t="shared" ref="D101:L101" si="27">IF(ISERROR((D97-C97)/C97), 0, (D97-C97)/C97)</f>
        <v>0</v>
      </c>
      <c r="E101" s="15">
        <f t="shared" si="27"/>
        <v>0</v>
      </c>
      <c r="F101" s="15">
        <f t="shared" si="27"/>
        <v>0</v>
      </c>
      <c r="G101" s="15">
        <f t="shared" si="27"/>
        <v>0</v>
      </c>
      <c r="H101" s="15">
        <f t="shared" si="27"/>
        <v>0</v>
      </c>
      <c r="I101" s="15">
        <f t="shared" si="27"/>
        <v>0</v>
      </c>
      <c r="J101" s="15">
        <f t="shared" si="27"/>
        <v>0</v>
      </c>
      <c r="K101" s="15">
        <f t="shared" si="27"/>
        <v>0</v>
      </c>
      <c r="L101" s="15">
        <f t="shared" si="27"/>
        <v>0</v>
      </c>
    </row>
    <row r="102" spans="1:12" x14ac:dyDescent="0.2">
      <c r="A102" s="10" t="s">
        <v>7</v>
      </c>
      <c r="B102" s="15"/>
      <c r="C102" s="15">
        <f>IF(ISERROR((C98-B98)/B98), 0, (C98-B98)/B98)</f>
        <v>0</v>
      </c>
      <c r="D102" s="15">
        <f t="shared" ref="D102:L102" si="28">IF(ISERROR((D98-C98)/C98), 0, (D98-C98)/C98)</f>
        <v>0</v>
      </c>
      <c r="E102" s="15">
        <f t="shared" si="28"/>
        <v>0</v>
      </c>
      <c r="F102" s="15">
        <f t="shared" si="28"/>
        <v>0</v>
      </c>
      <c r="G102" s="15">
        <f t="shared" si="28"/>
        <v>0</v>
      </c>
      <c r="H102" s="15">
        <f t="shared" si="28"/>
        <v>0</v>
      </c>
      <c r="I102" s="15">
        <f t="shared" si="28"/>
        <v>0</v>
      </c>
      <c r="J102" s="15">
        <f t="shared" si="28"/>
        <v>0</v>
      </c>
      <c r="K102" s="15">
        <f t="shared" si="28"/>
        <v>0</v>
      </c>
      <c r="L102" s="15">
        <f t="shared" si="28"/>
        <v>0</v>
      </c>
    </row>
    <row r="103" spans="1:12" x14ac:dyDescent="0.2">
      <c r="A103" s="10" t="s">
        <v>8</v>
      </c>
      <c r="B103" s="15"/>
      <c r="C103" s="15">
        <f>IF(ISERROR((C99-B99)/B99), 0, (C99-B99)/B99)</f>
        <v>0</v>
      </c>
      <c r="D103" s="15">
        <f t="shared" ref="D103:L103" si="29">IF(ISERROR((D99-C99)/C99), 0, (D99-C99)/C99)</f>
        <v>0</v>
      </c>
      <c r="E103" s="15">
        <f t="shared" si="29"/>
        <v>0</v>
      </c>
      <c r="F103" s="15">
        <f t="shared" si="29"/>
        <v>0</v>
      </c>
      <c r="G103" s="15">
        <f t="shared" si="29"/>
        <v>0</v>
      </c>
      <c r="H103" s="15">
        <f t="shared" si="29"/>
        <v>0</v>
      </c>
      <c r="I103" s="15">
        <f t="shared" si="29"/>
        <v>0</v>
      </c>
      <c r="J103" s="15">
        <f t="shared" si="29"/>
        <v>0</v>
      </c>
      <c r="K103" s="15">
        <f t="shared" si="29"/>
        <v>0</v>
      </c>
      <c r="L103" s="15">
        <f t="shared" si="29"/>
        <v>0</v>
      </c>
    </row>
    <row r="104" spans="1:12" x14ac:dyDescent="0.2">
      <c r="A104" s="16"/>
      <c r="B104" s="16"/>
      <c r="C104" s="16"/>
    </row>
    <row r="106" spans="1:12" ht="18" x14ac:dyDescent="0.25">
      <c r="A106" s="17" t="s">
        <v>20</v>
      </c>
      <c r="B106" s="17"/>
      <c r="C106" s="17"/>
    </row>
    <row r="107" spans="1:12" x14ac:dyDescent="0.2">
      <c r="A107" s="10" t="s">
        <v>21</v>
      </c>
      <c r="B107" s="18">
        <f t="shared" ref="B107:H109" si="30">SUM(B16,B25,B34,B43,B52,B61,B70,B79,B88,B97)</f>
        <v>355770.91666666663</v>
      </c>
      <c r="C107" s="18">
        <f t="shared" si="30"/>
        <v>360944.58333333337</v>
      </c>
      <c r="D107" s="18">
        <f t="shared" ref="D107:L109" si="31">SUM(D16,D25,D34,D43,D52,D61,D70,D79,D88,D97)</f>
        <v>366643</v>
      </c>
      <c r="E107" s="18">
        <f t="shared" si="31"/>
        <v>371587</v>
      </c>
      <c r="F107" s="18">
        <f t="shared" si="31"/>
        <v>371634</v>
      </c>
      <c r="G107" s="18">
        <f t="shared" si="31"/>
        <v>380132</v>
      </c>
      <c r="H107" s="18">
        <f t="shared" si="31"/>
        <v>384288</v>
      </c>
      <c r="I107" s="18">
        <f t="shared" si="31"/>
        <v>388388</v>
      </c>
      <c r="J107" s="18">
        <f t="shared" si="31"/>
        <v>392459</v>
      </c>
      <c r="K107" s="18">
        <f t="shared" si="31"/>
        <v>396489</v>
      </c>
      <c r="L107" s="18">
        <f t="shared" si="31"/>
        <v>400466</v>
      </c>
    </row>
    <row r="108" spans="1:12" x14ac:dyDescent="0.2">
      <c r="A108" s="10" t="s">
        <v>7</v>
      </c>
      <c r="B108" s="18">
        <f t="shared" si="30"/>
        <v>7596923233</v>
      </c>
      <c r="C108" s="18">
        <f t="shared" si="30"/>
        <v>7585065267</v>
      </c>
      <c r="D108" s="18">
        <f t="shared" si="30"/>
        <v>7560880894</v>
      </c>
      <c r="E108" s="18">
        <f t="shared" si="30"/>
        <v>7506668020</v>
      </c>
      <c r="F108" s="18">
        <f t="shared" si="30"/>
        <v>7487624000</v>
      </c>
      <c r="G108" s="18">
        <f t="shared" si="30"/>
        <v>7460172000</v>
      </c>
      <c r="H108" s="18">
        <f t="shared" si="30"/>
        <v>7440624000</v>
      </c>
      <c r="I108" s="18">
        <f t="shared" si="31"/>
        <v>7379605000</v>
      </c>
      <c r="J108" s="18">
        <f t="shared" si="31"/>
        <v>7365924000</v>
      </c>
      <c r="K108" s="18">
        <f t="shared" si="31"/>
        <v>7363950000</v>
      </c>
      <c r="L108" s="18">
        <f t="shared" si="31"/>
        <v>7364222000</v>
      </c>
    </row>
    <row r="109" spans="1:12" x14ac:dyDescent="0.2">
      <c r="A109" s="10" t="s">
        <v>22</v>
      </c>
      <c r="B109" s="18">
        <f t="shared" si="30"/>
        <v>10273834.988300001</v>
      </c>
      <c r="C109" s="18">
        <f t="shared" si="30"/>
        <v>10306788.043299999</v>
      </c>
      <c r="D109" s="18">
        <f t="shared" si="30"/>
        <v>10362329.937399998</v>
      </c>
      <c r="E109" s="18">
        <f t="shared" si="30"/>
        <v>10241701.021199999</v>
      </c>
      <c r="F109" s="18">
        <f t="shared" si="30"/>
        <v>10211645.816799998</v>
      </c>
      <c r="G109" s="18">
        <f t="shared" si="30"/>
        <v>10206132</v>
      </c>
      <c r="H109" s="18">
        <f t="shared" si="30"/>
        <v>10163150</v>
      </c>
      <c r="I109" s="18">
        <f t="shared" si="31"/>
        <v>10042088</v>
      </c>
      <c r="J109" s="18">
        <f t="shared" si="31"/>
        <v>9956372</v>
      </c>
      <c r="K109" s="18">
        <f t="shared" si="31"/>
        <v>9891354</v>
      </c>
      <c r="L109" s="18">
        <f t="shared" si="31"/>
        <v>9837643</v>
      </c>
    </row>
    <row r="111" spans="1:12" ht="18" x14ac:dyDescent="0.25">
      <c r="A111" s="17" t="s">
        <v>23</v>
      </c>
      <c r="B111" s="17"/>
      <c r="C111" s="17"/>
    </row>
    <row r="112" spans="1:12" x14ac:dyDescent="0.2">
      <c r="A112" s="10" t="s">
        <v>21</v>
      </c>
      <c r="B112" s="15">
        <f>IF(ISERROR((B107-#REF!)/#REF!), 0, (B107-#REF!)/#REF!)</f>
        <v>0</v>
      </c>
      <c r="C112" s="15">
        <f>IF(ISERROR((C108-B108)/B108), 0, (C108-B108)/B108)</f>
        <v>-1.5608905916661908E-3</v>
      </c>
      <c r="D112" s="15">
        <f t="shared" ref="D112:L112" si="32">IF(ISERROR((D108-C108)/C108), 0, (D108-C108)/C108)</f>
        <v>-3.1884198947130828E-3</v>
      </c>
      <c r="E112" s="15">
        <f t="shared" si="32"/>
        <v>-7.1701796073816056E-3</v>
      </c>
      <c r="F112" s="15">
        <f t="shared" si="32"/>
        <v>-2.536947144759973E-3</v>
      </c>
      <c r="G112" s="15">
        <f t="shared" si="32"/>
        <v>-3.6663165778623497E-3</v>
      </c>
      <c r="H112" s="15">
        <f t="shared" si="32"/>
        <v>-2.6203149203530428E-3</v>
      </c>
      <c r="I112" s="15">
        <f t="shared" si="32"/>
        <v>-8.2007906863725416E-3</v>
      </c>
      <c r="J112" s="15">
        <f t="shared" si="32"/>
        <v>-1.8538932639348582E-3</v>
      </c>
      <c r="K112" s="15">
        <f t="shared" si="32"/>
        <v>-2.6799081825986803E-4</v>
      </c>
      <c r="L112" s="15">
        <f t="shared" si="32"/>
        <v>3.6936698375192664E-5</v>
      </c>
    </row>
    <row r="113" spans="1:12" x14ac:dyDescent="0.2">
      <c r="A113" s="10" t="s">
        <v>7</v>
      </c>
      <c r="B113" s="15">
        <f>IF(ISERROR((B108-#REF!)/#REF!), 0, (B108-#REF!)/#REF!)</f>
        <v>0</v>
      </c>
      <c r="C113" s="15">
        <f>IF(ISERROR((C109-B109)/B109), 0, (C109-B109)/B109)</f>
        <v>3.2074736490828671E-3</v>
      </c>
      <c r="D113" s="15">
        <f t="shared" ref="D113:L113" si="33">IF(ISERROR((D109-C109)/C109), 0, (D109-C109)/C109)</f>
        <v>5.3888654609623625E-3</v>
      </c>
      <c r="E113" s="15">
        <f t="shared" si="33"/>
        <v>-1.1641099726483502E-2</v>
      </c>
      <c r="F113" s="15">
        <f t="shared" si="33"/>
        <v>-2.9345910740596476E-3</v>
      </c>
      <c r="G113" s="15">
        <f t="shared" si="33"/>
        <v>-5.3995378403421128E-4</v>
      </c>
      <c r="H113" s="15">
        <f t="shared" si="33"/>
        <v>-4.2113897801831293E-3</v>
      </c>
      <c r="I113" s="15">
        <f t="shared" si="33"/>
        <v>-1.1911858036140369E-2</v>
      </c>
      <c r="J113" s="15">
        <f t="shared" si="33"/>
        <v>-8.5356750508459988E-3</v>
      </c>
      <c r="K113" s="15">
        <f t="shared" si="33"/>
        <v>-6.5302903507422185E-3</v>
      </c>
      <c r="L113" s="15">
        <f t="shared" si="33"/>
        <v>-5.4300958190354933E-3</v>
      </c>
    </row>
    <row r="114" spans="1:12" x14ac:dyDescent="0.2">
      <c r="A114" s="10" t="s">
        <v>22</v>
      </c>
      <c r="B114" s="15">
        <f>IF(ISERROR((B109-#REF!)/#REF!), 0, (B109-#REF!)/#REF!)</f>
        <v>0</v>
      </c>
      <c r="C114" s="15">
        <f>IF(ISERROR((C110-B110)/B110), 0, (C110-B110)/B110)</f>
        <v>0</v>
      </c>
      <c r="D114" s="15">
        <f t="shared" ref="D114:L114" si="34">IF(ISERROR((D110-C110)/C110), 0, (D110-C110)/C110)</f>
        <v>0</v>
      </c>
      <c r="E114" s="15">
        <f t="shared" si="34"/>
        <v>0</v>
      </c>
      <c r="F114" s="15">
        <f t="shared" si="34"/>
        <v>0</v>
      </c>
      <c r="G114" s="15">
        <f t="shared" si="34"/>
        <v>0</v>
      </c>
      <c r="H114" s="15">
        <f t="shared" si="34"/>
        <v>0</v>
      </c>
      <c r="I114" s="15">
        <f t="shared" si="34"/>
        <v>0</v>
      </c>
      <c r="J114" s="15">
        <f t="shared" si="34"/>
        <v>0</v>
      </c>
      <c r="K114" s="15">
        <f t="shared" si="34"/>
        <v>0</v>
      </c>
      <c r="L114" s="15">
        <f t="shared" si="34"/>
        <v>0</v>
      </c>
    </row>
  </sheetData>
  <mergeCells count="4">
    <mergeCell ref="A9:H9"/>
    <mergeCell ref="A10:H10"/>
    <mergeCell ref="B90:C90"/>
    <mergeCell ref="D90:E90"/>
  </mergeCells>
  <dataValidations count="1">
    <dataValidation type="list" allowBlank="1" showInputMessage="1" showErrorMessage="1" promptTitle="Customers/connections" prompt="Select &quot;# of Customers&quot; or &quot;# of Connections&quot; from drop-down list." sqref="A25 A43 A16 A34 A70:C70 A61:C61 A79 A52:C52 A88 A97">
      <formula1>"# of Customers, # of Connections"</formula1>
    </dataValidation>
  </dataValidations>
  <pageMargins left="0.70866141732283472" right="0.70866141732283472" top="0.74803149606299213" bottom="0.74803149606299213" header="0.31496062992125984" footer="0.31496062992125984"/>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Spreadsheet" ma:contentTypeID="0x01010023FD8C82E6D69E48AEBE17BC8626DB8902000BC6DE51BFCEDC4B9AE448731DC15084" ma:contentTypeVersion="55" ma:contentTypeDescription="Generic Excel Spreadsheet" ma:contentTypeScope="" ma:versionID="1af5e78ff317a4adfc1ba0374fe71140">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396c747cc92233370822e1647f6e042a"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2:Sensitivity"/>
                <xsd:element ref="ns3:_DCDateCreated" minOccurs="0"/>
                <xsd:element ref="ns2:Description1" minOccurs="0"/>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Sensitivity" ma:index="3"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Description1" ma:index="8" nillable="true" ma:displayName="Document Description" ma:description="Describe the document purpose or scope." ma:internalName="Description1" ma:readOnly="false">
      <xsd:simpleType>
        <xsd:restriction base="dms:Note">
          <xsd:maxLength value="255"/>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17129f69-ad62-4df4-9ab8-e72e3234ae98}" ma:internalName="TaxCatchAll" ma:showField="CatchAllData" ma:web="0b36da6f-6698-45de-88db-cb3657260e4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17129f69-ad62-4df4-9ab8-e72e3234ae98}" ma:internalName="TaxCatchAllLabel" ma:readOnly="true" ma:showField="CatchAllDataLabel" ma:web="0b36da6f-6698-45de-88db-cb3657260e4d">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7"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a1e2cbc04ca47e08abd8c9ba3e93ecc xmlns="2b8bb3d4-4679-4201-bf4e-ecf5a190cbdc">
      <Terms xmlns="http://schemas.microsoft.com/office/infopath/2007/PartnerControls">
        <TermInfo xmlns="http://schemas.microsoft.com/office/infopath/2007/PartnerControls">
          <TermName xmlns="http://schemas.microsoft.com/office/infopath/2007/PartnerControls">Regulatory Agencies - Rate Regulation</TermName>
          <TermId xmlns="http://schemas.microsoft.com/office/infopath/2007/PartnerControls">793d7250-157d-4086-b6c4-e3e3c84537ba</TermId>
        </TermInfo>
      </Terms>
    </pa1e2cbc04ca47e08abd8c9ba3e93ecc>
    <Document_x0020_Type xmlns="2b8bb3d4-4679-4201-bf4e-ecf5a190cbdc" xsi:nil="true"/>
    <TaxCatchAll xmlns="2b8bb3d4-4679-4201-bf4e-ecf5a190cbdc">
      <Value>5</Value>
    </TaxCatchAll>
    <Sensitivity xmlns="2b8bb3d4-4679-4201-bf4e-ecf5a190cbdc">Confidential</Sensitivity>
    <Description1 xmlns="2b8bb3d4-4679-4201-bf4e-ecf5a190cbdc" xsi:nil="true"/>
    <TaxKeywordTaxHTField xmlns="2b8bb3d4-4679-4201-bf4e-ecf5a190cbdc">
      <Terms xmlns="http://schemas.microsoft.com/office/infopath/2007/PartnerControls"/>
    </TaxKeywordTaxHTField>
    <_DCDateCreated xmlns="http://schemas.microsoft.com/sharepoint/v3/fields">2015-04-29T18:57:08+00:00</_DCDateCreated>
    <_dlc_DocId xmlns="2b8bb3d4-4679-4201-bf4e-ecf5a190cbdc">HOLFIN-10-1200</_dlc_DocId>
    <_dlc_DocIdUrl xmlns="2b8bb3d4-4679-4201-bf4e-ecf5a190cbdc">
      <Url>http://spapp01/sites/FIN/REG/RateApp/_layouts/DocIdRedir.aspx?ID=HOLFIN-10-1200</Url>
      <Description>HOLFIN-10-1200</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9d54efc9-ddd0-46ce-8ac6-e4a1c98f1b3f" ContentTypeId="0x01010023FD8C82E6D69E48AEBE17BC8626DB8902" PreviousValue="false"/>
</file>

<file path=customXml/itemProps1.xml><?xml version="1.0" encoding="utf-8"?>
<ds:datastoreItem xmlns:ds="http://schemas.openxmlformats.org/officeDocument/2006/customXml" ds:itemID="{3AC00ECC-F719-4883-860B-116D1A6FFBC0}"/>
</file>

<file path=customXml/itemProps2.xml><?xml version="1.0" encoding="utf-8"?>
<ds:datastoreItem xmlns:ds="http://schemas.openxmlformats.org/officeDocument/2006/customXml" ds:itemID="{79E25B80-62E0-4819-8CB6-5DB0F3762E7F}"/>
</file>

<file path=customXml/itemProps3.xml><?xml version="1.0" encoding="utf-8"?>
<ds:datastoreItem xmlns:ds="http://schemas.openxmlformats.org/officeDocument/2006/customXml" ds:itemID="{3071B0DC-2E93-4467-A838-03B099D08213}"/>
</file>

<file path=customXml/itemProps4.xml><?xml version="1.0" encoding="utf-8"?>
<ds:datastoreItem xmlns:ds="http://schemas.openxmlformats.org/officeDocument/2006/customXml" ds:itemID="{CD7368FC-FB37-41BC-B7AF-B207F2A617EC}"/>
</file>

<file path=customXml/itemProps5.xml><?xml version="1.0" encoding="utf-8"?>
<ds:datastoreItem xmlns:ds="http://schemas.openxmlformats.org/officeDocument/2006/customXml" ds:itemID="{5658A5C2-57D9-4B01-97CF-57CB01295458}"/>
</file>

<file path=customXml/itemProps6.xml><?xml version="1.0" encoding="utf-8"?>
<ds:datastoreItem xmlns:ds="http://schemas.openxmlformats.org/officeDocument/2006/customXml" ds:itemID="{518B8FA8-DAF0-4BEF-94D3-DCBFF531E5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Weather Norm vs 2012 Board App</vt:lpstr>
      <vt:lpstr>Weather Norm comparisions</vt:lpstr>
      <vt:lpstr>'Weather Norm comparisions'!Print_Titles</vt:lpstr>
      <vt:lpstr>'Weather Norm vs 2012 Board App'!Print_Titles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aprilb</dc:creator>
  <cp:lastModifiedBy>dephnem</cp:lastModifiedBy>
  <dcterms:created xsi:type="dcterms:W3CDTF">2015-04-29T18:56:01Z</dcterms:created>
  <dcterms:modified xsi:type="dcterms:W3CDTF">2015-04-30T01:57:05Z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0x01010023FD8C82E6D69E48AEBE17BC8626DB8902000BC6DE51BFCEDC4B9AE448731DC15084</vt:lpwstr>
  </property>
  <property fmtid="{D5CDD505-2E9C-101B-9397-08002B2CF9AE}" pid="3" name="TaxKeyword">
    <vt:lpwstr/>
  </property>
  <property fmtid="{D5CDD505-2E9C-101B-9397-08002B2CF9AE}" pid="4" name="Classification">
    <vt:lpwstr>5;#Regulatory Agencies - Rate Regulation|793d7250-157d-4086-b6c4-e3e3c84537ba</vt:lpwstr>
  </property>
  <property fmtid="{D5CDD505-2E9C-101B-9397-08002B2CF9AE}" pid="5" name="_dlc_DocIdItemGuid">
    <vt:lpwstr>7ae8a3b6-24d7-483f-8ab8-84fc67d63086</vt:lpwstr>
  </property>
</Properties>
</file>