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2600" windowHeight="12990"/>
  </bookViews>
  <sheets>
    <sheet name="Compare to Settlement" sheetId="33" r:id="rId1"/>
    <sheet name="Summary (Amendment)" sheetId="28" r:id="rId2"/>
    <sheet name="Proposed Rates" sheetId="29" r:id="rId3"/>
    <sheet name="Res (100)" sheetId="11" r:id="rId4"/>
    <sheet name="Res (232)" sheetId="30" r:id="rId5"/>
    <sheet name="Res (250)" sheetId="12" r:id="rId6"/>
    <sheet name="Res (500)" sheetId="13" r:id="rId7"/>
    <sheet name="Res (800)" sheetId="1" r:id="rId8"/>
    <sheet name="Res (1000)" sheetId="14" r:id="rId9"/>
    <sheet name="Res (1500)" sheetId="15" r:id="rId10"/>
    <sheet name="Res (2000)" sheetId="16" r:id="rId11"/>
    <sheet name="SC (1000)" sheetId="2" r:id="rId12"/>
    <sheet name="SC (2000)" sheetId="17" r:id="rId13"/>
    <sheet name="SC (5000)" sheetId="18" r:id="rId14"/>
    <sheet name="SC (10000)" sheetId="19" r:id="rId15"/>
    <sheet name="SC (15000)" sheetId="20" r:id="rId16"/>
    <sheet name="&gt;50 (100)" sheetId="3" r:id="rId17"/>
    <sheet name="&gt;50 (250)" sheetId="4" r:id="rId18"/>
    <sheet name="&gt;50 (500)" sheetId="5" r:id="rId19"/>
    <sheet name="&gt;50 (1000)" sheetId="21" r:id="rId20"/>
    <sheet name="&gt;1500(2500)" sheetId="6" r:id="rId21"/>
    <sheet name="&gt;1500(4000)" sheetId="24" r:id="rId22"/>
    <sheet name="LU(7500)" sheetId="7" r:id="rId23"/>
    <sheet name="LU(10000)" sheetId="26" r:id="rId24"/>
    <sheet name="USL (470)" sheetId="8" r:id="rId25"/>
    <sheet name="SN (.4)" sheetId="9" r:id="rId26"/>
    <sheet name="StLght (1.5)" sheetId="10" r:id="rId27"/>
    <sheet name="Sheet1" sheetId="31" r:id="rId28"/>
  </sheets>
  <externalReferences>
    <externalReference r:id="rId29"/>
    <externalReference r:id="rId30"/>
    <externalReference r:id="rId31"/>
    <externalReference r:id="rId32"/>
    <externalReference r:id="rId33"/>
    <externalReference r:id="rId34"/>
  </externalReferences>
  <definedNames>
    <definedName name="BI_LDCLIST">'[1]3. Rate Class Selection'!$B$19:$B$21</definedName>
    <definedName name="BridgeYear">'[2]LDC Info'!$E$26</definedName>
    <definedName name="CustomerAdministration">[2]lists!$Z$1:$Z$36</definedName>
    <definedName name="EBNUMBER">'[2]LDC Info'!$E$16</definedName>
    <definedName name="Fixed_Charges">[2]lists!$I$1:$I$212</definedName>
    <definedName name="histdate">[3]Financials!$E$76</definedName>
    <definedName name="LDC_LIST">[4]lists!$AM$1:$AM$80</definedName>
    <definedName name="LossFactors">[2]lists!$L$2:$L$15</definedName>
    <definedName name="NonPayment">[2]lists!$AA$1:$AA$71</definedName>
    <definedName name="_xlnm.Print_Area" localSheetId="20">'&gt;1500(2500)'!$A$1:$AQ$75</definedName>
    <definedName name="_xlnm.Print_Area" localSheetId="21">'&gt;1500(4000)'!$A$1:$AQ$75</definedName>
    <definedName name="_xlnm.Print_Area" localSheetId="16">'&gt;50 (100)'!$A$1:$AQ$75</definedName>
    <definedName name="_xlnm.Print_Area" localSheetId="19">'&gt;50 (1000)'!$A$1:$AQ$75</definedName>
    <definedName name="_xlnm.Print_Area" localSheetId="17">'&gt;50 (250)'!$A$1:$AQ$75</definedName>
    <definedName name="_xlnm.Print_Area" localSheetId="18">'&gt;50 (500)'!$A$1:$AQ$75</definedName>
    <definedName name="_xlnm.Print_Area" localSheetId="0">'Compare to Settlement'!$A$1:$J$49</definedName>
    <definedName name="_xlnm.Print_Area" localSheetId="23">'LU(10000)'!$A$1:$AQ$75</definedName>
    <definedName name="_xlnm.Print_Area" localSheetId="22">'LU(7500)'!$A$1:$AQ$75</definedName>
    <definedName name="_xlnm.Print_Area" localSheetId="2">'Proposed Rates'!$A$1:$I$107</definedName>
    <definedName name="_xlnm.Print_Area" localSheetId="3">'Res (100)'!$A$1:$AQ$75</definedName>
    <definedName name="_xlnm.Print_Area" localSheetId="8">'Res (1000)'!$A$1:$AQ$75</definedName>
    <definedName name="_xlnm.Print_Area" localSheetId="9">'Res (1500)'!$A$1:$AQ$75</definedName>
    <definedName name="_xlnm.Print_Area" localSheetId="10">'Res (2000)'!$A$1:$AQ$75</definedName>
    <definedName name="_xlnm.Print_Area" localSheetId="4">'Res (232)'!$A$1:$AQ$75</definedName>
    <definedName name="_xlnm.Print_Area" localSheetId="5">'Res (250)'!$A$1:$AQ$75</definedName>
    <definedName name="_xlnm.Print_Area" localSheetId="6">'Res (500)'!$A$1:$AQ$75</definedName>
    <definedName name="_xlnm.Print_Area" localSheetId="7">'Res (800)'!$A$1:$AQ$75</definedName>
    <definedName name="_xlnm.Print_Area" localSheetId="11">'SC (1000)'!$A$1:$AQ$75</definedName>
    <definedName name="_xlnm.Print_Area" localSheetId="14">'SC (10000)'!$A$1:$AQ$75</definedName>
    <definedName name="_xlnm.Print_Area" localSheetId="15">'SC (15000)'!$A$1:$AQ$75</definedName>
    <definedName name="_xlnm.Print_Area" localSheetId="12">'SC (2000)'!$A$1:$AQ$75</definedName>
    <definedName name="_xlnm.Print_Area" localSheetId="13">'SC (5000)'!$A$1:$AQ$75</definedName>
    <definedName name="_xlnm.Print_Area" localSheetId="25">'SN (.4)'!$A$1:$AQ$75</definedName>
    <definedName name="_xlnm.Print_Area" localSheetId="26">'StLght (1.5)'!$A$1:$AQ$75</definedName>
    <definedName name="_xlnm.Print_Area" localSheetId="1">'Summary (Amendment)'!$A$1:$J$49</definedName>
    <definedName name="_xlnm.Print_Area" localSheetId="24">'USL (470)'!$A$1:$AQ$75</definedName>
    <definedName name="_xlnm.Print_Titles" localSheetId="20">'&gt;1500(2500)'!$A:$H</definedName>
    <definedName name="_xlnm.Print_Titles" localSheetId="21">'&gt;1500(4000)'!$A:$H</definedName>
    <definedName name="_xlnm.Print_Titles" localSheetId="16">'&gt;50 (100)'!$A:$H</definedName>
    <definedName name="_xlnm.Print_Titles" localSheetId="19">'&gt;50 (1000)'!$A:$H</definedName>
    <definedName name="_xlnm.Print_Titles" localSheetId="17">'&gt;50 (250)'!$A:$H</definedName>
    <definedName name="_xlnm.Print_Titles" localSheetId="18">'&gt;50 (500)'!$A:$H</definedName>
    <definedName name="_xlnm.Print_Titles" localSheetId="23">'LU(10000)'!$A:$H</definedName>
    <definedName name="_xlnm.Print_Titles" localSheetId="22">'LU(7500)'!$A:$H</definedName>
    <definedName name="_xlnm.Print_Titles" localSheetId="3">'Res (100)'!$A:$H</definedName>
    <definedName name="_xlnm.Print_Titles" localSheetId="8">'Res (1000)'!$A:$H</definedName>
    <definedName name="_xlnm.Print_Titles" localSheetId="9">'Res (1500)'!$A:$H</definedName>
    <definedName name="_xlnm.Print_Titles" localSheetId="10">'Res (2000)'!$A:$H</definedName>
    <definedName name="_xlnm.Print_Titles" localSheetId="4">'Res (232)'!$A:$H</definedName>
    <definedName name="_xlnm.Print_Titles" localSheetId="5">'Res (250)'!$A:$H</definedName>
    <definedName name="_xlnm.Print_Titles" localSheetId="6">'Res (500)'!$A:$H</definedName>
    <definedName name="_xlnm.Print_Titles" localSheetId="7">'Res (800)'!$A:$H</definedName>
    <definedName name="_xlnm.Print_Titles" localSheetId="11">'SC (1000)'!$A:$H</definedName>
    <definedName name="_xlnm.Print_Titles" localSheetId="14">'SC (10000)'!$A:$H</definedName>
    <definedName name="_xlnm.Print_Titles" localSheetId="15">'SC (15000)'!$A:$H</definedName>
    <definedName name="_xlnm.Print_Titles" localSheetId="12">'SC (2000)'!$A:$H</definedName>
    <definedName name="_xlnm.Print_Titles" localSheetId="13">'SC (5000)'!$A:$H</definedName>
    <definedName name="_xlnm.Print_Titles" localSheetId="25">'SN (.4)'!$A:$H</definedName>
    <definedName name="_xlnm.Print_Titles" localSheetId="26">'StLght (1.5)'!$A:$H</definedName>
    <definedName name="_xlnm.Print_Titles" localSheetId="24">'USL (470)'!$A:$H</definedName>
    <definedName name="Rate_Class">[2]lists!$A$1:$A$104</definedName>
    <definedName name="ratedescription">[5]hidden1!$D$1:$D$122</definedName>
    <definedName name="RebaseYear">'[2]LDC Info'!$E$28</definedName>
    <definedName name="TestYear">'[2]LDC Info'!$E$24</definedName>
    <definedName name="Units">[2]lists!$N$2:$N$5</definedName>
    <definedName name="Utility">[3]Financials!$A$1</definedName>
    <definedName name="utitliy1">[6]Financials!$A$1</definedName>
  </definedNames>
  <calcPr calcId="145621"/>
</workbook>
</file>

<file path=xl/calcChain.xml><?xml version="1.0" encoding="utf-8"?>
<calcChain xmlns="http://schemas.openxmlformats.org/spreadsheetml/2006/main">
  <c r="H77" i="30" l="1"/>
  <c r="L77" i="30"/>
  <c r="S77" i="30"/>
  <c r="Z77" i="30"/>
  <c r="AG77" i="30"/>
  <c r="AN77" i="30"/>
  <c r="H77" i="1"/>
  <c r="L77" i="1"/>
  <c r="S77" i="1"/>
  <c r="Z77" i="1"/>
  <c r="AG77" i="1"/>
  <c r="AN77" i="1"/>
  <c r="H77" i="17"/>
  <c r="L77" i="17"/>
  <c r="S77" i="17"/>
  <c r="Z77" i="17"/>
  <c r="AG77" i="17"/>
  <c r="AN77" i="17"/>
  <c r="O40" i="11" l="1"/>
  <c r="O41" i="11"/>
  <c r="O42" i="11"/>
  <c r="D44" i="33" l="1"/>
  <c r="D39" i="33"/>
  <c r="D34" i="33"/>
  <c r="D29" i="33"/>
  <c r="D24" i="33"/>
  <c r="D19" i="33"/>
  <c r="D14" i="33"/>
  <c r="D9" i="33"/>
  <c r="I48" i="33"/>
  <c r="H48" i="33"/>
  <c r="G48" i="33"/>
  <c r="F48" i="33"/>
  <c r="E48" i="33"/>
  <c r="I47" i="33"/>
  <c r="H47" i="33"/>
  <c r="G47" i="33"/>
  <c r="F47" i="33"/>
  <c r="E47" i="33"/>
  <c r="I46" i="33"/>
  <c r="H46" i="33"/>
  <c r="G46" i="33"/>
  <c r="F46" i="33"/>
  <c r="E46" i="33"/>
  <c r="I45" i="33"/>
  <c r="H45" i="33"/>
  <c r="G45" i="33"/>
  <c r="F45" i="33"/>
  <c r="E45" i="33"/>
  <c r="I44" i="33"/>
  <c r="H44" i="33"/>
  <c r="G44" i="33"/>
  <c r="F44" i="33"/>
  <c r="E44" i="33"/>
  <c r="I43" i="33"/>
  <c r="H43" i="33"/>
  <c r="G43" i="33"/>
  <c r="F43" i="33"/>
  <c r="E43" i="33"/>
  <c r="I42" i="33"/>
  <c r="H42" i="33"/>
  <c r="G42" i="33"/>
  <c r="F42" i="33"/>
  <c r="E42" i="33"/>
  <c r="I41" i="33"/>
  <c r="H41" i="33"/>
  <c r="G41" i="33"/>
  <c r="F41" i="33"/>
  <c r="E41" i="33"/>
  <c r="I40" i="33"/>
  <c r="H40" i="33"/>
  <c r="G40" i="33"/>
  <c r="F40" i="33"/>
  <c r="E40" i="33"/>
  <c r="I39" i="33"/>
  <c r="H39" i="33"/>
  <c r="G39" i="33"/>
  <c r="F39" i="33"/>
  <c r="E39" i="33"/>
  <c r="I38" i="33"/>
  <c r="H38" i="33"/>
  <c r="G38" i="33"/>
  <c r="F38" i="33"/>
  <c r="E38" i="33"/>
  <c r="I37" i="33"/>
  <c r="H37" i="33"/>
  <c r="G37" i="33"/>
  <c r="F37" i="33"/>
  <c r="E37" i="33"/>
  <c r="I36" i="33"/>
  <c r="H36" i="33"/>
  <c r="G36" i="33"/>
  <c r="F36" i="33"/>
  <c r="E36" i="33"/>
  <c r="I35" i="33"/>
  <c r="H35" i="33"/>
  <c r="G35" i="33"/>
  <c r="F35" i="33"/>
  <c r="E35" i="33"/>
  <c r="I34" i="33"/>
  <c r="H34" i="33"/>
  <c r="G34" i="33"/>
  <c r="F34" i="33"/>
  <c r="E34" i="33"/>
  <c r="I33" i="33"/>
  <c r="H33" i="33"/>
  <c r="G33" i="33"/>
  <c r="F33" i="33"/>
  <c r="E33" i="33"/>
  <c r="I32" i="33"/>
  <c r="H32" i="33"/>
  <c r="G32" i="33"/>
  <c r="F32" i="33"/>
  <c r="E32" i="33"/>
  <c r="I31" i="33"/>
  <c r="H31" i="33"/>
  <c r="G31" i="33"/>
  <c r="F31" i="33"/>
  <c r="E31" i="33"/>
  <c r="I30" i="33"/>
  <c r="H30" i="33"/>
  <c r="G30" i="33"/>
  <c r="F30" i="33"/>
  <c r="E30" i="33"/>
  <c r="I29" i="33"/>
  <c r="H29" i="33"/>
  <c r="G29" i="33"/>
  <c r="F29" i="33"/>
  <c r="E29" i="33"/>
  <c r="I28" i="33"/>
  <c r="H28" i="33"/>
  <c r="G28" i="33"/>
  <c r="F28" i="33"/>
  <c r="E28" i="33"/>
  <c r="I27" i="33"/>
  <c r="H27" i="33"/>
  <c r="G27" i="33"/>
  <c r="F27" i="33"/>
  <c r="E27" i="33"/>
  <c r="I26" i="33"/>
  <c r="H26" i="33"/>
  <c r="G26" i="33"/>
  <c r="F26" i="33"/>
  <c r="E26" i="33"/>
  <c r="I25" i="33"/>
  <c r="H25" i="33"/>
  <c r="G25" i="33"/>
  <c r="F25" i="33"/>
  <c r="E25" i="33"/>
  <c r="I24" i="33"/>
  <c r="H24" i="33"/>
  <c r="G24" i="33"/>
  <c r="F24" i="33"/>
  <c r="E24" i="33"/>
  <c r="I23" i="33"/>
  <c r="H23" i="33"/>
  <c r="G23" i="33"/>
  <c r="F23" i="33"/>
  <c r="E23" i="33"/>
  <c r="I22" i="33"/>
  <c r="H22" i="33"/>
  <c r="G22" i="33"/>
  <c r="F22" i="33"/>
  <c r="E22" i="33"/>
  <c r="I21" i="33"/>
  <c r="H21" i="33"/>
  <c r="G21" i="33"/>
  <c r="F21" i="33"/>
  <c r="E21" i="33"/>
  <c r="I20" i="33"/>
  <c r="H20" i="33"/>
  <c r="G20" i="33"/>
  <c r="F20" i="33"/>
  <c r="E20" i="33"/>
  <c r="I19" i="33"/>
  <c r="H19" i="33"/>
  <c r="G19" i="33"/>
  <c r="F19" i="33"/>
  <c r="E19" i="33"/>
  <c r="I18" i="33"/>
  <c r="H18" i="33"/>
  <c r="G18" i="33"/>
  <c r="F18" i="33"/>
  <c r="E18" i="33"/>
  <c r="I16" i="33"/>
  <c r="H16" i="33"/>
  <c r="G16" i="33"/>
  <c r="F16" i="33"/>
  <c r="E16" i="33"/>
  <c r="I15" i="33"/>
  <c r="H15" i="33"/>
  <c r="G15" i="33"/>
  <c r="F15" i="33"/>
  <c r="E15" i="33"/>
  <c r="I14" i="33"/>
  <c r="H14" i="33"/>
  <c r="G14" i="33"/>
  <c r="F14" i="33"/>
  <c r="E14" i="33"/>
  <c r="I13" i="33"/>
  <c r="H13" i="33"/>
  <c r="G13" i="33"/>
  <c r="F13" i="33"/>
  <c r="E13" i="33"/>
  <c r="I11" i="33"/>
  <c r="H11" i="33"/>
  <c r="G11" i="33"/>
  <c r="F11" i="33"/>
  <c r="E11" i="33"/>
  <c r="I10" i="33"/>
  <c r="H10" i="33"/>
  <c r="G10" i="33"/>
  <c r="F10" i="33"/>
  <c r="E10" i="33"/>
  <c r="I9" i="33"/>
  <c r="H9" i="33"/>
  <c r="G9" i="33"/>
  <c r="F9" i="33"/>
  <c r="E9" i="33"/>
  <c r="I8" i="33"/>
  <c r="H8" i="33"/>
  <c r="G8" i="33"/>
  <c r="F8" i="33"/>
  <c r="E8" i="33"/>
  <c r="I6" i="33"/>
  <c r="H6" i="33"/>
  <c r="G6" i="33"/>
  <c r="F6" i="33"/>
  <c r="E6" i="33"/>
  <c r="I5" i="33"/>
  <c r="H5" i="33"/>
  <c r="G5" i="33"/>
  <c r="F5" i="33"/>
  <c r="E5" i="33"/>
  <c r="I4" i="33"/>
  <c r="H4" i="33"/>
  <c r="G4" i="33"/>
  <c r="F4" i="33"/>
  <c r="E4" i="33"/>
  <c r="D4" i="33"/>
  <c r="L77" i="10" l="1"/>
  <c r="H77" i="10"/>
  <c r="L77" i="9"/>
  <c r="H77" i="9"/>
  <c r="L77" i="8"/>
  <c r="H77" i="8"/>
  <c r="L77" i="7"/>
  <c r="H77" i="7"/>
  <c r="H77" i="4"/>
  <c r="L77" i="4"/>
  <c r="L77" i="6"/>
  <c r="H77" i="6"/>
  <c r="J40" i="1"/>
  <c r="J41" i="1"/>
  <c r="J42" i="1"/>
  <c r="D52" i="29" l="1"/>
  <c r="H78" i="30" l="1"/>
  <c r="D107" i="29"/>
  <c r="D106" i="29"/>
  <c r="D105" i="29"/>
  <c r="D104" i="29"/>
  <c r="D103" i="29"/>
  <c r="D102" i="29"/>
  <c r="D101" i="29"/>
  <c r="D100" i="29"/>
  <c r="D99" i="29"/>
  <c r="D98" i="29"/>
  <c r="D97" i="29"/>
  <c r="D62" i="29"/>
  <c r="D61" i="29"/>
  <c r="D60" i="29"/>
  <c r="D59" i="29"/>
  <c r="D58" i="29"/>
  <c r="D57" i="29"/>
  <c r="D56" i="29"/>
  <c r="D55" i="29"/>
  <c r="D54" i="29"/>
  <c r="D53" i="29"/>
  <c r="D48" i="29"/>
  <c r="D47" i="29"/>
  <c r="D46" i="29"/>
  <c r="D45" i="29"/>
  <c r="D44" i="29"/>
  <c r="D43" i="29"/>
  <c r="D42" i="29"/>
  <c r="D41" i="29"/>
  <c r="D40" i="29"/>
  <c r="D39" i="29"/>
  <c r="D38" i="29"/>
  <c r="K43" i="9"/>
  <c r="K43" i="10"/>
  <c r="K43" i="26"/>
  <c r="K43" i="7"/>
  <c r="K43" i="24"/>
  <c r="K43" i="6"/>
  <c r="K43" i="21"/>
  <c r="K43" i="5"/>
  <c r="K43" i="3"/>
  <c r="K43" i="4"/>
  <c r="G43" i="4"/>
  <c r="G43" i="3"/>
  <c r="H79" i="30" l="1"/>
  <c r="J43" i="10"/>
  <c r="J43" i="9"/>
  <c r="J43" i="8"/>
  <c r="J43" i="26"/>
  <c r="J43" i="7"/>
  <c r="J43" i="6"/>
  <c r="J43" i="24" s="1"/>
  <c r="J43" i="21"/>
  <c r="J43" i="3"/>
  <c r="J43" i="5" s="1"/>
  <c r="J42" i="2"/>
  <c r="J42" i="19" s="1"/>
  <c r="J42" i="21"/>
  <c r="J42" i="5"/>
  <c r="B43" i="10"/>
  <c r="B43" i="9"/>
  <c r="B43" i="8"/>
  <c r="B43" i="26"/>
  <c r="B43" i="7"/>
  <c r="B43" i="24"/>
  <c r="B42" i="24"/>
  <c r="B43" i="6"/>
  <c r="B42" i="6"/>
  <c r="B43" i="21"/>
  <c r="B42" i="21"/>
  <c r="B43" i="5"/>
  <c r="B42" i="5"/>
  <c r="B43" i="4"/>
  <c r="B42" i="20"/>
  <c r="B42" i="19"/>
  <c r="B42" i="18"/>
  <c r="B42" i="17"/>
  <c r="B42" i="2"/>
  <c r="B42" i="16"/>
  <c r="B42" i="15"/>
  <c r="B42" i="14"/>
  <c r="B42" i="1"/>
  <c r="J42" i="11"/>
  <c r="J42" i="30" s="1"/>
  <c r="H80" i="30" l="1"/>
  <c r="J42" i="18"/>
  <c r="J43" i="4"/>
  <c r="J42" i="20"/>
  <c r="J42" i="17"/>
  <c r="J42" i="14"/>
  <c r="J42" i="12"/>
  <c r="J42" i="15"/>
  <c r="J42" i="13"/>
  <c r="J42" i="16"/>
  <c r="J74" i="10"/>
  <c r="J74" i="9"/>
  <c r="J74" i="8"/>
  <c r="J74" i="24"/>
  <c r="J74" i="6"/>
  <c r="J74" i="21"/>
  <c r="J74" i="5"/>
  <c r="J74" i="4"/>
  <c r="J74" i="3"/>
  <c r="J74" i="20"/>
  <c r="J74" i="19"/>
  <c r="J74" i="18"/>
  <c r="J74" i="17"/>
  <c r="J74" i="2"/>
  <c r="J74" i="16"/>
  <c r="J74" i="15"/>
  <c r="J74" i="14"/>
  <c r="J74" i="1"/>
  <c r="J74" i="13"/>
  <c r="J74" i="12"/>
  <c r="J74" i="30"/>
  <c r="H81" i="30" l="1"/>
  <c r="G41" i="10"/>
  <c r="J42" i="10"/>
  <c r="J41" i="10"/>
  <c r="J40" i="10"/>
  <c r="K41" i="10"/>
  <c r="B42" i="10"/>
  <c r="B41" i="10"/>
  <c r="B40" i="10"/>
  <c r="J31" i="10"/>
  <c r="AL29" i="10"/>
  <c r="AE29" i="10"/>
  <c r="X29" i="10"/>
  <c r="Q29" i="10"/>
  <c r="J29" i="10"/>
  <c r="AL23" i="10"/>
  <c r="AE23" i="10"/>
  <c r="X23" i="10"/>
  <c r="Q23" i="10"/>
  <c r="J23" i="10"/>
  <c r="K41" i="9"/>
  <c r="G41" i="9"/>
  <c r="J41" i="9"/>
  <c r="J40" i="9"/>
  <c r="B42" i="9"/>
  <c r="B41" i="9"/>
  <c r="B40" i="9"/>
  <c r="AL29" i="9"/>
  <c r="AE29" i="9"/>
  <c r="X29" i="9"/>
  <c r="Q29" i="9"/>
  <c r="J29" i="9"/>
  <c r="AL23" i="9"/>
  <c r="AE23" i="9"/>
  <c r="X23" i="9"/>
  <c r="Q23" i="9"/>
  <c r="J23" i="9"/>
  <c r="J41" i="8"/>
  <c r="J40" i="8"/>
  <c r="B42" i="8"/>
  <c r="B41" i="8"/>
  <c r="B40" i="8"/>
  <c r="J31" i="8"/>
  <c r="AL29" i="8"/>
  <c r="AE29" i="8"/>
  <c r="X29" i="8"/>
  <c r="Q29" i="8"/>
  <c r="J29" i="8"/>
  <c r="AL23" i="8"/>
  <c r="AE23" i="8"/>
  <c r="X23" i="8"/>
  <c r="Q23" i="8"/>
  <c r="J23" i="8"/>
  <c r="G41" i="26"/>
  <c r="D42" i="24"/>
  <c r="D41" i="24"/>
  <c r="D40" i="24"/>
  <c r="B41" i="24"/>
  <c r="B40" i="24"/>
  <c r="D42" i="26"/>
  <c r="D41" i="26"/>
  <c r="D40" i="26"/>
  <c r="B42" i="26"/>
  <c r="B41" i="26"/>
  <c r="B40" i="26"/>
  <c r="AL29" i="7"/>
  <c r="AL23" i="7"/>
  <c r="J42" i="7"/>
  <c r="J42" i="26" s="1"/>
  <c r="J41" i="7"/>
  <c r="J41" i="26" s="1"/>
  <c r="J40" i="7"/>
  <c r="J40" i="26" s="1"/>
  <c r="G41" i="7"/>
  <c r="D42" i="7"/>
  <c r="D41" i="7"/>
  <c r="D40" i="7"/>
  <c r="B42" i="7"/>
  <c r="B41" i="7"/>
  <c r="B40" i="7"/>
  <c r="J31" i="7"/>
  <c r="AE29" i="7"/>
  <c r="X29" i="7"/>
  <c r="Q29" i="7"/>
  <c r="J29" i="7"/>
  <c r="AE23" i="7"/>
  <c r="X23" i="7"/>
  <c r="Q23" i="7"/>
  <c r="J23" i="7"/>
  <c r="G41" i="24"/>
  <c r="J42" i="6"/>
  <c r="J42" i="24" s="1"/>
  <c r="J41" i="6"/>
  <c r="J41" i="24" s="1"/>
  <c r="J40" i="6"/>
  <c r="J40" i="24" s="1"/>
  <c r="G41" i="6"/>
  <c r="D42" i="6"/>
  <c r="D41" i="6"/>
  <c r="D40" i="6"/>
  <c r="B41" i="6"/>
  <c r="B40" i="6"/>
  <c r="J31" i="6"/>
  <c r="AL29" i="6"/>
  <c r="AE29" i="6"/>
  <c r="X29" i="6"/>
  <c r="Q29" i="6"/>
  <c r="J29" i="6"/>
  <c r="AL23" i="6"/>
  <c r="AE23" i="6"/>
  <c r="X23" i="6"/>
  <c r="Q23" i="6"/>
  <c r="J23" i="6"/>
  <c r="G41" i="21"/>
  <c r="G41" i="5"/>
  <c r="K41" i="5" s="1"/>
  <c r="G41" i="4"/>
  <c r="K41" i="4" s="1"/>
  <c r="G41" i="3"/>
  <c r="K40" i="4"/>
  <c r="K42" i="4"/>
  <c r="K40" i="5"/>
  <c r="K42" i="5"/>
  <c r="H40" i="4"/>
  <c r="D42" i="4"/>
  <c r="D41" i="4"/>
  <c r="D40" i="4"/>
  <c r="B42" i="4"/>
  <c r="B41" i="4"/>
  <c r="B40" i="4"/>
  <c r="J42" i="3"/>
  <c r="J42" i="4" s="1"/>
  <c r="J41" i="3"/>
  <c r="J41" i="4" s="1"/>
  <c r="J40" i="3"/>
  <c r="J40" i="4" s="1"/>
  <c r="J31" i="3"/>
  <c r="AL29" i="3"/>
  <c r="AE29" i="3"/>
  <c r="X29" i="3"/>
  <c r="Q29" i="3"/>
  <c r="J29" i="3"/>
  <c r="AL23" i="3"/>
  <c r="AE23" i="3"/>
  <c r="X23" i="3"/>
  <c r="Q23" i="3"/>
  <c r="J23" i="3"/>
  <c r="J41" i="2"/>
  <c r="J41" i="19" s="1"/>
  <c r="J40" i="2"/>
  <c r="J40" i="20" s="1"/>
  <c r="J31" i="2"/>
  <c r="J31" i="20" s="1"/>
  <c r="J31" i="18" l="1"/>
  <c r="J40" i="18"/>
  <c r="J40" i="17"/>
  <c r="J41" i="18"/>
  <c r="J41" i="17"/>
  <c r="J41" i="20"/>
  <c r="J31" i="19"/>
  <c r="J40" i="19"/>
  <c r="AE29" i="11" l="1"/>
  <c r="AL41" i="16" l="1"/>
  <c r="AL40" i="16"/>
  <c r="AL31" i="16"/>
  <c r="Q74" i="30"/>
  <c r="X74" i="30" s="1"/>
  <c r="AE74" i="30" s="1"/>
  <c r="G59" i="30"/>
  <c r="Y59" i="30" s="1"/>
  <c r="Z59" i="30" s="1"/>
  <c r="G58" i="30"/>
  <c r="H58" i="30" s="1"/>
  <c r="G57" i="30"/>
  <c r="AF57" i="30" s="1"/>
  <c r="AG57" i="30" s="1"/>
  <c r="G56" i="30"/>
  <c r="R56" i="30" s="1"/>
  <c r="S56" i="30" s="1"/>
  <c r="G55" i="30"/>
  <c r="AM54" i="30"/>
  <c r="AF54" i="30"/>
  <c r="Y54" i="30"/>
  <c r="R54" i="30"/>
  <c r="Q54" i="30"/>
  <c r="X54" i="30" s="1"/>
  <c r="AE54" i="30" s="1"/>
  <c r="K54" i="30"/>
  <c r="L54" i="30" s="1"/>
  <c r="J54" i="30"/>
  <c r="G54" i="30"/>
  <c r="H54" i="30" s="1"/>
  <c r="AN53" i="30"/>
  <c r="AP53" i="30" s="1"/>
  <c r="AQ53" i="30" s="1"/>
  <c r="AG53" i="30"/>
  <c r="AC53" i="30"/>
  <c r="Z53" i="30"/>
  <c r="AI53" i="30" s="1"/>
  <c r="AJ53" i="30" s="1"/>
  <c r="U53" i="30"/>
  <c r="S53" i="30"/>
  <c r="AB53" i="30" s="1"/>
  <c r="L53" i="30"/>
  <c r="H53" i="30"/>
  <c r="AL52" i="30"/>
  <c r="Q52" i="30"/>
  <c r="X52" i="30" s="1"/>
  <c r="AE52" i="30" s="1"/>
  <c r="X51" i="30"/>
  <c r="AE51" i="30" s="1"/>
  <c r="AL51" i="30" s="1"/>
  <c r="Q51" i="30"/>
  <c r="AL49" i="30"/>
  <c r="AE49" i="30"/>
  <c r="X49" i="30"/>
  <c r="Q49" i="30"/>
  <c r="X48" i="30"/>
  <c r="R48" i="30"/>
  <c r="Q48" i="30"/>
  <c r="K48" i="30"/>
  <c r="K49" i="30" s="1"/>
  <c r="K51" i="30" s="1"/>
  <c r="L51" i="30" s="1"/>
  <c r="G48" i="30"/>
  <c r="G49" i="30" s="1"/>
  <c r="H49" i="30" s="1"/>
  <c r="AN46" i="30"/>
  <c r="AG46" i="30"/>
  <c r="Z46" i="30"/>
  <c r="U46" i="30"/>
  <c r="S46" i="30"/>
  <c r="L46" i="30"/>
  <c r="H46" i="30"/>
  <c r="AL45" i="30"/>
  <c r="AE45" i="30"/>
  <c r="X45" i="30"/>
  <c r="Q45" i="30"/>
  <c r="K45" i="30"/>
  <c r="J45" i="30"/>
  <c r="G45" i="30"/>
  <c r="H45" i="30" s="1"/>
  <c r="F45" i="30"/>
  <c r="Y44" i="30"/>
  <c r="Z44" i="30" s="1"/>
  <c r="X44" i="30"/>
  <c r="AE44" i="30" s="1"/>
  <c r="AL44" i="30" s="1"/>
  <c r="Q44" i="30"/>
  <c r="K44" i="30"/>
  <c r="L44" i="30" s="1"/>
  <c r="G44" i="30"/>
  <c r="H44" i="30" s="1"/>
  <c r="AM43" i="30"/>
  <c r="AN43" i="30" s="1"/>
  <c r="AF43" i="30"/>
  <c r="AG43" i="30" s="1"/>
  <c r="AQ43" i="30" s="1"/>
  <c r="Y43" i="30"/>
  <c r="Z43" i="30" s="1"/>
  <c r="R43" i="30"/>
  <c r="S43" i="30" s="1"/>
  <c r="AC43" i="30" s="1"/>
  <c r="K43" i="30"/>
  <c r="L43" i="30" s="1"/>
  <c r="G43" i="30"/>
  <c r="H43" i="30" s="1"/>
  <c r="O43" i="30" s="1"/>
  <c r="AM42" i="30"/>
  <c r="AN42" i="30" s="1"/>
  <c r="AF42" i="30"/>
  <c r="AG42" i="30" s="1"/>
  <c r="Y42" i="30"/>
  <c r="Z42" i="30" s="1"/>
  <c r="R42" i="30"/>
  <c r="S42" i="30" s="1"/>
  <c r="K42" i="30"/>
  <c r="L42" i="30" s="1"/>
  <c r="H42" i="30"/>
  <c r="O42" i="30" s="1"/>
  <c r="G42" i="30"/>
  <c r="AM41" i="30"/>
  <c r="AN41" i="30" s="1"/>
  <c r="AF41" i="30"/>
  <c r="AG41" i="30" s="1"/>
  <c r="Y41" i="30"/>
  <c r="Z41" i="30" s="1"/>
  <c r="S41" i="30"/>
  <c r="R41" i="30"/>
  <c r="G41" i="30"/>
  <c r="H41" i="30" s="1"/>
  <c r="O41" i="30" s="1"/>
  <c r="AM40" i="30"/>
  <c r="AN40" i="30" s="1"/>
  <c r="AP40" i="30" s="1"/>
  <c r="AF40" i="30"/>
  <c r="AG40" i="30" s="1"/>
  <c r="AQ40" i="30" s="1"/>
  <c r="Y40" i="30"/>
  <c r="Z40" i="30" s="1"/>
  <c r="AJ40" i="30" s="1"/>
  <c r="R40" i="30"/>
  <c r="S40" i="30" s="1"/>
  <c r="AC40" i="30" s="1"/>
  <c r="K40" i="30"/>
  <c r="G40" i="30"/>
  <c r="H40" i="30" s="1"/>
  <c r="O40" i="30" s="1"/>
  <c r="B40" i="30"/>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6" i="30"/>
  <c r="AN36" i="30" s="1"/>
  <c r="AF36" i="30"/>
  <c r="AG36" i="30" s="1"/>
  <c r="AQ36" i="30" s="1"/>
  <c r="Y36" i="30"/>
  <c r="Z36" i="30" s="1"/>
  <c r="AJ36" i="30" s="1"/>
  <c r="R36" i="30"/>
  <c r="S36" i="30" s="1"/>
  <c r="AC36" i="30" s="1"/>
  <c r="K36" i="30"/>
  <c r="L36" i="30" s="1"/>
  <c r="V36" i="30" s="1"/>
  <c r="G36" i="30"/>
  <c r="H36" i="30" s="1"/>
  <c r="O36"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R31" i="30"/>
  <c r="Q31" i="30"/>
  <c r="K31" i="30"/>
  <c r="G31" i="30"/>
  <c r="F31" i="30"/>
  <c r="H31" i="30" s="1"/>
  <c r="O31" i="30" s="1"/>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F29" i="30"/>
  <c r="AN28" i="30"/>
  <c r="AP28" i="30" s="1"/>
  <c r="AJ28" i="30"/>
  <c r="AG28" i="30"/>
  <c r="Z28" i="30"/>
  <c r="V28" i="30"/>
  <c r="S28" i="30"/>
  <c r="AC28" i="30" s="1"/>
  <c r="O28" i="30"/>
  <c r="L28" i="30"/>
  <c r="H28" i="30"/>
  <c r="N28" i="30" s="1"/>
  <c r="AQ27" i="30"/>
  <c r="AN27" i="30"/>
  <c r="AG27" i="30"/>
  <c r="AP27" i="30" s="1"/>
  <c r="Z27" i="30"/>
  <c r="AJ27" i="30" s="1"/>
  <c r="V27" i="30"/>
  <c r="S27" i="30"/>
  <c r="AC27" i="30" s="1"/>
  <c r="O27" i="30"/>
  <c r="L27" i="30"/>
  <c r="H27" i="30"/>
  <c r="N27" i="30" s="1"/>
  <c r="AQ26" i="30"/>
  <c r="AN26" i="30"/>
  <c r="AG26" i="30"/>
  <c r="AP26" i="30" s="1"/>
  <c r="Z26" i="30"/>
  <c r="AJ26" i="30" s="1"/>
  <c r="V26" i="30"/>
  <c r="S26" i="30"/>
  <c r="AC26" i="30" s="1"/>
  <c r="O26" i="30"/>
  <c r="L26" i="30"/>
  <c r="H26" i="30"/>
  <c r="N26" i="30" s="1"/>
  <c r="AQ25" i="30"/>
  <c r="AN25" i="30"/>
  <c r="AG25" i="30"/>
  <c r="AP25" i="30" s="1"/>
  <c r="Z25" i="30"/>
  <c r="AJ25" i="30" s="1"/>
  <c r="V25" i="30"/>
  <c r="S25" i="30"/>
  <c r="AC25" i="30" s="1"/>
  <c r="O25" i="30"/>
  <c r="L25" i="30"/>
  <c r="H25" i="30"/>
  <c r="N25" i="30" s="1"/>
  <c r="AQ24" i="30"/>
  <c r="AN24" i="30"/>
  <c r="AG24" i="30"/>
  <c r="AP24" i="30" s="1"/>
  <c r="Z24" i="30"/>
  <c r="AB24" i="30" s="1"/>
  <c r="V24" i="30"/>
  <c r="S24" i="30"/>
  <c r="AC24" i="30" s="1"/>
  <c r="O24" i="30"/>
  <c r="L24" i="30"/>
  <c r="H24" i="30"/>
  <c r="N24" i="30" s="1"/>
  <c r="F23" i="30"/>
  <c r="H23" i="30" s="1"/>
  <c r="AE41" i="16"/>
  <c r="AE40" i="16"/>
  <c r="AE31" i="16"/>
  <c r="AE29" i="16"/>
  <c r="X41" i="16"/>
  <c r="X40" i="16"/>
  <c r="X31" i="16"/>
  <c r="Q41" i="16"/>
  <c r="Q40" i="16"/>
  <c r="Q31" i="16"/>
  <c r="B41" i="20"/>
  <c r="B40" i="20"/>
  <c r="B41" i="19"/>
  <c r="B40" i="19"/>
  <c r="B41" i="18"/>
  <c r="B40" i="18"/>
  <c r="B41" i="17"/>
  <c r="B40" i="17"/>
  <c r="B41" i="2"/>
  <c r="B40" i="2"/>
  <c r="B41" i="16"/>
  <c r="B40" i="16"/>
  <c r="B41" i="15"/>
  <c r="B40" i="15"/>
  <c r="B41" i="14"/>
  <c r="B40" i="14"/>
  <c r="B41" i="1"/>
  <c r="B40" i="1"/>
  <c r="B41" i="13"/>
  <c r="B40" i="13"/>
  <c r="B41" i="12"/>
  <c r="B40" i="12"/>
  <c r="AM41" i="11"/>
  <c r="AF41" i="11"/>
  <c r="Y41" i="11"/>
  <c r="R41" i="11"/>
  <c r="J41" i="11"/>
  <c r="J41" i="16" s="1"/>
  <c r="J40" i="11"/>
  <c r="J40" i="13" s="1"/>
  <c r="R44" i="30" l="1"/>
  <c r="S44" i="30" s="1"/>
  <c r="R45" i="30"/>
  <c r="S45" i="30" s="1"/>
  <c r="Y48" i="30"/>
  <c r="Y49" i="30" s="1"/>
  <c r="Z49" i="30" s="1"/>
  <c r="Z31" i="30"/>
  <c r="AJ31" i="30" s="1"/>
  <c r="H29" i="30"/>
  <c r="D9" i="28" s="1"/>
  <c r="S31" i="30"/>
  <c r="AC31" i="30" s="1"/>
  <c r="AG31" i="30"/>
  <c r="AB42" i="30"/>
  <c r="AG29" i="30"/>
  <c r="AP32" i="30"/>
  <c r="AP37" i="30"/>
  <c r="AP36" i="30"/>
  <c r="AB41" i="30"/>
  <c r="AL74" i="30"/>
  <c r="AM48" i="30" s="1"/>
  <c r="AM49" i="30" s="1"/>
  <c r="AN49" i="30" s="1"/>
  <c r="AF48" i="30"/>
  <c r="AF49" i="30" s="1"/>
  <c r="AF52" i="30" s="1"/>
  <c r="AG52" i="30" s="1"/>
  <c r="AF44" i="30"/>
  <c r="AG44" i="30" s="1"/>
  <c r="AI44" i="30" s="1"/>
  <c r="AJ44" i="30" s="1"/>
  <c r="Y45" i="30"/>
  <c r="Z45" i="30" s="1"/>
  <c r="AF45" i="30"/>
  <c r="AG45" i="30" s="1"/>
  <c r="L48" i="30"/>
  <c r="N48" i="30" s="1"/>
  <c r="O48" i="30" s="1"/>
  <c r="AM45" i="30"/>
  <c r="AN45" i="30" s="1"/>
  <c r="J41" i="13"/>
  <c r="J41" i="14"/>
  <c r="J40" i="12"/>
  <c r="J40" i="15"/>
  <c r="J40" i="30"/>
  <c r="J41" i="12"/>
  <c r="J40" i="14"/>
  <c r="J41" i="15"/>
  <c r="L40" i="30"/>
  <c r="U40" i="30" s="1"/>
  <c r="V40" i="30" s="1"/>
  <c r="J41" i="30"/>
  <c r="L41" i="30" s="1"/>
  <c r="N41" i="30" s="1"/>
  <c r="J40" i="16"/>
  <c r="AI42" i="30"/>
  <c r="R59" i="30"/>
  <c r="S59" i="30" s="1"/>
  <c r="AI35" i="30"/>
  <c r="Y56" i="30"/>
  <c r="Z56" i="30" s="1"/>
  <c r="K58" i="30"/>
  <c r="L58" i="30" s="1"/>
  <c r="N58" i="30" s="1"/>
  <c r="O58" i="30" s="1"/>
  <c r="AM58" i="30"/>
  <c r="AN58" i="30" s="1"/>
  <c r="H59" i="30"/>
  <c r="AB30" i="30"/>
  <c r="AP30" i="30"/>
  <c r="AP33" i="30"/>
  <c r="U35" i="30"/>
  <c r="AP35" i="30"/>
  <c r="AB37" i="30"/>
  <c r="AP43" i="30"/>
  <c r="L45" i="30"/>
  <c r="N45" i="30" s="1"/>
  <c r="O45" i="30" s="1"/>
  <c r="H48" i="30"/>
  <c r="K59" i="30"/>
  <c r="L59" i="30" s="1"/>
  <c r="AF58" i="30"/>
  <c r="AG58" i="30" s="1"/>
  <c r="AM59" i="30"/>
  <c r="AN59" i="30" s="1"/>
  <c r="H39" i="30"/>
  <c r="H47" i="30" s="1"/>
  <c r="AI30" i="30"/>
  <c r="N37" i="30"/>
  <c r="Y58" i="30"/>
  <c r="Z58" i="30" s="1"/>
  <c r="AF59" i="30"/>
  <c r="AG59" i="30" s="1"/>
  <c r="AI59" i="30" s="1"/>
  <c r="N33" i="30"/>
  <c r="O33" i="30"/>
  <c r="V32" i="30"/>
  <c r="N32" i="30"/>
  <c r="AL54" i="30"/>
  <c r="AG54" i="30"/>
  <c r="AC32" i="30"/>
  <c r="U32" i="30"/>
  <c r="AI27" i="30"/>
  <c r="AI33" i="30"/>
  <c r="AJ41" i="30"/>
  <c r="AQ42" i="30"/>
  <c r="AB43" i="30"/>
  <c r="AJ43" i="30"/>
  <c r="AB56" i="30"/>
  <c r="AC56" i="30" s="1"/>
  <c r="AJ24" i="30"/>
  <c r="AB25" i="30"/>
  <c r="AB26" i="30"/>
  <c r="AB27" i="30"/>
  <c r="AB28" i="30"/>
  <c r="U30" i="30"/>
  <c r="AC30" i="30"/>
  <c r="AB32" i="30"/>
  <c r="U34" i="30"/>
  <c r="AI34" i="30"/>
  <c r="N36" i="30"/>
  <c r="AB36" i="30"/>
  <c r="U38" i="30"/>
  <c r="AI38" i="30"/>
  <c r="AB40" i="30"/>
  <c r="AC41" i="30"/>
  <c r="AJ42" i="30"/>
  <c r="N44" i="30"/>
  <c r="O44" i="30" s="1"/>
  <c r="U44" i="30"/>
  <c r="V44" i="30" s="1"/>
  <c r="V46" i="30"/>
  <c r="N46" i="30"/>
  <c r="O46" i="30" s="1"/>
  <c r="AB46" i="30"/>
  <c r="AC46" i="30" s="1"/>
  <c r="AF55" i="30"/>
  <c r="AG55" i="30" s="1"/>
  <c r="AM55" i="30"/>
  <c r="AN55" i="30" s="1"/>
  <c r="K55" i="30"/>
  <c r="L55" i="30" s="1"/>
  <c r="H55" i="30"/>
  <c r="R55" i="30"/>
  <c r="S55" i="30" s="1"/>
  <c r="AI58" i="30"/>
  <c r="U24" i="30"/>
  <c r="U25" i="30"/>
  <c r="U26" i="30"/>
  <c r="U27" i="30"/>
  <c r="U28" i="30"/>
  <c r="N30" i="30"/>
  <c r="U33" i="30"/>
  <c r="N35" i="30"/>
  <c r="AB35" i="30"/>
  <c r="U37" i="30"/>
  <c r="AI37" i="30"/>
  <c r="AP41" i="30"/>
  <c r="U42" i="30"/>
  <c r="V42" i="30" s="1"/>
  <c r="AC42" i="30"/>
  <c r="AI46" i="30"/>
  <c r="AJ46" i="30" s="1"/>
  <c r="AP46" i="30"/>
  <c r="AQ46" i="30" s="1"/>
  <c r="R49" i="30"/>
  <c r="S48" i="30"/>
  <c r="AI24" i="30"/>
  <c r="AI25" i="30"/>
  <c r="AI26" i="30"/>
  <c r="AI32" i="30"/>
  <c r="V43" i="30"/>
  <c r="N43" i="30"/>
  <c r="AB45" i="30"/>
  <c r="AC45" i="30" s="1"/>
  <c r="AN31" i="30"/>
  <c r="AP31" i="30" s="1"/>
  <c r="AB33" i="30"/>
  <c r="AQ28" i="30"/>
  <c r="AI28" i="30"/>
  <c r="N34" i="30"/>
  <c r="AB34" i="30"/>
  <c r="AP34" i="30"/>
  <c r="U36" i="30"/>
  <c r="AI36" i="30"/>
  <c r="N38" i="30"/>
  <c r="AB38" i="30"/>
  <c r="AP38" i="30"/>
  <c r="AI40" i="30"/>
  <c r="AI41" i="30"/>
  <c r="AQ41" i="30"/>
  <c r="N42" i="30"/>
  <c r="AP42" i="30"/>
  <c r="U43" i="30"/>
  <c r="AI43" i="30"/>
  <c r="AB44" i="30"/>
  <c r="AC44" i="30" s="1"/>
  <c r="Z48" i="30"/>
  <c r="AE48" i="30"/>
  <c r="N51" i="30"/>
  <c r="Y55" i="30"/>
  <c r="Z55" i="30" s="1"/>
  <c r="K52" i="30"/>
  <c r="L52" i="30" s="1"/>
  <c r="L49" i="30"/>
  <c r="AM51" i="30"/>
  <c r="AN51" i="30" s="1"/>
  <c r="N54" i="30"/>
  <c r="O54" i="30" s="1"/>
  <c r="Z54" i="30"/>
  <c r="AN54" i="30"/>
  <c r="G52" i="30"/>
  <c r="H52" i="30" s="1"/>
  <c r="G51" i="30"/>
  <c r="H51" i="30" s="1"/>
  <c r="Y52" i="30"/>
  <c r="Z52" i="30" s="1"/>
  <c r="S54" i="30"/>
  <c r="H56" i="30"/>
  <c r="AF56" i="30"/>
  <c r="AG56" i="30" s="1"/>
  <c r="AM56" i="30"/>
  <c r="AN56" i="30" s="1"/>
  <c r="K56" i="30"/>
  <c r="L56" i="30" s="1"/>
  <c r="AM57" i="30"/>
  <c r="AN57" i="30" s="1"/>
  <c r="AP57" i="30" s="1"/>
  <c r="AQ57" i="30" s="1"/>
  <c r="K57" i="30"/>
  <c r="L57" i="30" s="1"/>
  <c r="R57" i="30"/>
  <c r="S57" i="30" s="1"/>
  <c r="H57" i="30"/>
  <c r="Y57" i="30"/>
  <c r="Z57" i="30" s="1"/>
  <c r="AI57" i="30" s="1"/>
  <c r="AJ59" i="30"/>
  <c r="AB59" i="30"/>
  <c r="V53" i="30"/>
  <c r="N53" i="30"/>
  <c r="O53" i="30" s="1"/>
  <c r="R58" i="30"/>
  <c r="S58" i="30" s="1"/>
  <c r="AB58" i="30" s="1"/>
  <c r="J31" i="11"/>
  <c r="AB31" i="30" l="1"/>
  <c r="AI31" i="30"/>
  <c r="Y51" i="30"/>
  <c r="Z51" i="30" s="1"/>
  <c r="AQ31" i="30"/>
  <c r="AP54" i="30"/>
  <c r="AF51" i="30"/>
  <c r="AG51" i="30" s="1"/>
  <c r="AP51" i="30" s="1"/>
  <c r="AQ51" i="30" s="1"/>
  <c r="AJ58" i="30"/>
  <c r="AP59" i="30"/>
  <c r="AQ59" i="30" s="1"/>
  <c r="AP56" i="30"/>
  <c r="AM52" i="30"/>
  <c r="AN52" i="30" s="1"/>
  <c r="AP52" i="30" s="1"/>
  <c r="AQ52" i="30" s="1"/>
  <c r="AG49" i="30"/>
  <c r="AI49" i="30" s="1"/>
  <c r="AJ49" i="30" s="1"/>
  <c r="AM44" i="30"/>
  <c r="AN44" i="30" s="1"/>
  <c r="AP44" i="30" s="1"/>
  <c r="AQ44" i="30" s="1"/>
  <c r="N40" i="30"/>
  <c r="U41" i="30"/>
  <c r="V41" i="30" s="1"/>
  <c r="J31" i="30"/>
  <c r="L31" i="30" s="1"/>
  <c r="J31" i="15"/>
  <c r="J31" i="13"/>
  <c r="J31" i="16"/>
  <c r="J31" i="1"/>
  <c r="J31" i="14"/>
  <c r="U45" i="30"/>
  <c r="V45" i="30" s="1"/>
  <c r="N59" i="30"/>
  <c r="O59" i="30" s="1"/>
  <c r="AP58" i="30"/>
  <c r="AQ58" i="30" s="1"/>
  <c r="AC59" i="30"/>
  <c r="U59" i="30"/>
  <c r="V59" i="30" s="1"/>
  <c r="AP55" i="30"/>
  <c r="U57" i="30"/>
  <c r="N49" i="30"/>
  <c r="O49" i="30" s="1"/>
  <c r="AI52" i="30"/>
  <c r="AJ52" i="30" s="1"/>
  <c r="N55" i="30"/>
  <c r="V57" i="30"/>
  <c r="N57" i="30"/>
  <c r="O57" i="30" s="1"/>
  <c r="AB54" i="30"/>
  <c r="AC54" i="30" s="1"/>
  <c r="N52" i="30"/>
  <c r="O52" i="30" s="1"/>
  <c r="U48" i="30"/>
  <c r="V48" i="30" s="1"/>
  <c r="AC58" i="30"/>
  <c r="U58" i="30"/>
  <c r="V58" i="30" s="1"/>
  <c r="AJ57" i="30"/>
  <c r="AB57" i="30"/>
  <c r="AC57" i="30" s="1"/>
  <c r="O51" i="30"/>
  <c r="AI45" i="30"/>
  <c r="AJ45" i="30" s="1"/>
  <c r="AL48" i="30"/>
  <c r="AN48" i="30" s="1"/>
  <c r="AG48" i="30"/>
  <c r="R52" i="30"/>
  <c r="S52" i="30" s="1"/>
  <c r="S49" i="30"/>
  <c r="R51" i="30"/>
  <c r="S51" i="30" s="1"/>
  <c r="U55" i="30"/>
  <c r="V55" i="30" s="1"/>
  <c r="AI55" i="30"/>
  <c r="AJ55" i="30" s="1"/>
  <c r="AQ55" i="30"/>
  <c r="N56" i="30"/>
  <c r="O56" i="30" s="1"/>
  <c r="U54" i="30"/>
  <c r="V54" i="30" s="1"/>
  <c r="AB55" i="30"/>
  <c r="AC55" i="30" s="1"/>
  <c r="AB48" i="30"/>
  <c r="AC48" i="30" s="1"/>
  <c r="U56" i="30"/>
  <c r="V56" i="30" s="1"/>
  <c r="O55" i="30"/>
  <c r="AP45" i="30"/>
  <c r="AQ45" i="30" s="1"/>
  <c r="AQ56" i="30"/>
  <c r="AI56" i="30"/>
  <c r="AJ56" i="30" s="1"/>
  <c r="AQ54" i="30"/>
  <c r="AI54" i="30"/>
  <c r="AJ54" i="30" s="1"/>
  <c r="H50" i="30"/>
  <c r="AB51" i="30" l="1"/>
  <c r="AI51" i="30"/>
  <c r="AJ51" i="30" s="1"/>
  <c r="AP49" i="30"/>
  <c r="AQ49" i="30" s="1"/>
  <c r="N31" i="30"/>
  <c r="U31" i="30"/>
  <c r="V31" i="30" s="1"/>
  <c r="U49" i="30"/>
  <c r="V49" i="30" s="1"/>
  <c r="AB49" i="30"/>
  <c r="AC49" i="30" s="1"/>
  <c r="H67" i="30"/>
  <c r="U52" i="30"/>
  <c r="V52" i="30" s="1"/>
  <c r="AB52" i="30"/>
  <c r="AC52" i="30" s="1"/>
  <c r="AI48" i="30"/>
  <c r="AJ48" i="30" s="1"/>
  <c r="U51" i="30"/>
  <c r="V51" i="30" s="1"/>
  <c r="AC51" i="30"/>
  <c r="AP48" i="30"/>
  <c r="AQ48" i="30" s="1"/>
  <c r="H61" i="30"/>
  <c r="H68" i="30" l="1"/>
  <c r="H69" i="30" s="1"/>
  <c r="H62" i="30"/>
  <c r="H70" i="30" l="1"/>
  <c r="H63" i="30"/>
  <c r="H64" i="30" l="1"/>
  <c r="H65" i="30" s="1"/>
  <c r="H71" i="30"/>
  <c r="AL29" i="2" l="1"/>
  <c r="AE29" i="2"/>
  <c r="X29" i="2"/>
  <c r="Q29" i="2"/>
  <c r="J29" i="2"/>
  <c r="AL23" i="2"/>
  <c r="AE23" i="2"/>
  <c r="X23" i="2"/>
  <c r="Q23" i="2"/>
  <c r="J23" i="2"/>
  <c r="J23" i="19" l="1"/>
  <c r="J23" i="18"/>
  <c r="J23" i="20"/>
  <c r="J29" i="18"/>
  <c r="J29" i="20"/>
  <c r="J29" i="19"/>
  <c r="AL29" i="11"/>
  <c r="X29" i="11"/>
  <c r="Q29" i="11"/>
  <c r="J29" i="11"/>
  <c r="AL23" i="11"/>
  <c r="AE23" i="11"/>
  <c r="X23" i="11"/>
  <c r="Q23" i="11"/>
  <c r="J23" i="11"/>
  <c r="Q23" i="30" l="1"/>
  <c r="S23" i="30" s="1"/>
  <c r="Q23" i="16"/>
  <c r="X23" i="30"/>
  <c r="Z23" i="30" s="1"/>
  <c r="X23" i="16"/>
  <c r="Q29" i="16"/>
  <c r="Q29" i="30"/>
  <c r="S29" i="30" s="1"/>
  <c r="J29" i="30"/>
  <c r="L29" i="30" s="1"/>
  <c r="N29" i="30" s="1"/>
  <c r="O29" i="30" s="1"/>
  <c r="J29" i="16"/>
  <c r="AE23" i="16"/>
  <c r="AE23" i="30"/>
  <c r="AG23" i="30" s="1"/>
  <c r="H9" i="28" s="1"/>
  <c r="X29" i="30"/>
  <c r="Z29" i="30" s="1"/>
  <c r="X29" i="16"/>
  <c r="J23" i="16"/>
  <c r="J23" i="30"/>
  <c r="L23" i="30" s="1"/>
  <c r="AL23" i="16"/>
  <c r="AL23" i="30"/>
  <c r="AN23" i="30" s="1"/>
  <c r="AL29" i="30"/>
  <c r="AN29" i="30" s="1"/>
  <c r="AP29" i="30" s="1"/>
  <c r="AQ29" i="30" s="1"/>
  <c r="AL29" i="16"/>
  <c r="AL41" i="21"/>
  <c r="AL40" i="21"/>
  <c r="AE41" i="21"/>
  <c r="AE40" i="21"/>
  <c r="X41" i="21"/>
  <c r="X40" i="21"/>
  <c r="Q41" i="21"/>
  <c r="Q40" i="21"/>
  <c r="J41" i="21"/>
  <c r="J40" i="21"/>
  <c r="F41" i="21"/>
  <c r="F40" i="21"/>
  <c r="AL41" i="5"/>
  <c r="AL40" i="5"/>
  <c r="AE41" i="5"/>
  <c r="AE40" i="5"/>
  <c r="X41" i="5"/>
  <c r="X40" i="5"/>
  <c r="Q41" i="5"/>
  <c r="Q40" i="5"/>
  <c r="J41" i="5"/>
  <c r="J40" i="5"/>
  <c r="F41" i="5"/>
  <c r="F40" i="5"/>
  <c r="AL41" i="4"/>
  <c r="AL40" i="4"/>
  <c r="AE41" i="4"/>
  <c r="AE40" i="4"/>
  <c r="X41" i="4"/>
  <c r="X40" i="4"/>
  <c r="Q41" i="4"/>
  <c r="Q40" i="4"/>
  <c r="F41" i="4"/>
  <c r="F40" i="4"/>
  <c r="AL41" i="24"/>
  <c r="AL40" i="24"/>
  <c r="AE41" i="24"/>
  <c r="AE40" i="24"/>
  <c r="X41" i="24"/>
  <c r="X40" i="24"/>
  <c r="Q41" i="24"/>
  <c r="Q40" i="24"/>
  <c r="F41" i="24"/>
  <c r="F40" i="24"/>
  <c r="AL41" i="26"/>
  <c r="AL40" i="26"/>
  <c r="AE41" i="26"/>
  <c r="AE40" i="26"/>
  <c r="X41" i="26"/>
  <c r="X40" i="26"/>
  <c r="Q41" i="26"/>
  <c r="Q40" i="26"/>
  <c r="F41" i="26"/>
  <c r="F40" i="26"/>
  <c r="AL31" i="26"/>
  <c r="AL29" i="26"/>
  <c r="AL23" i="26"/>
  <c r="AE31" i="26"/>
  <c r="AE29" i="26"/>
  <c r="AE23" i="26"/>
  <c r="X31" i="26"/>
  <c r="X29" i="26"/>
  <c r="X23" i="26"/>
  <c r="Q31" i="26"/>
  <c r="Q29" i="26"/>
  <c r="Q23" i="26"/>
  <c r="J31" i="26"/>
  <c r="J29" i="26"/>
  <c r="J23" i="26"/>
  <c r="F31" i="26"/>
  <c r="F29" i="26"/>
  <c r="F23" i="26"/>
  <c r="AL31" i="24"/>
  <c r="AL29" i="24"/>
  <c r="AL23" i="24"/>
  <c r="AE31" i="24"/>
  <c r="AE29" i="24"/>
  <c r="AE23" i="24"/>
  <c r="X31" i="24"/>
  <c r="X29" i="24"/>
  <c r="X23" i="24"/>
  <c r="Q31" i="24"/>
  <c r="Q29" i="24"/>
  <c r="Q23" i="24"/>
  <c r="J31" i="24"/>
  <c r="J29" i="24"/>
  <c r="J23" i="24"/>
  <c r="F31" i="24"/>
  <c r="F29" i="24"/>
  <c r="F23" i="24"/>
  <c r="AL31" i="21"/>
  <c r="AL29" i="21"/>
  <c r="AL23" i="21"/>
  <c r="AE31" i="21"/>
  <c r="AE29" i="21"/>
  <c r="AE23" i="21"/>
  <c r="X31" i="21"/>
  <c r="X29" i="21"/>
  <c r="X23" i="21"/>
  <c r="Q31" i="21"/>
  <c r="Q29" i="21"/>
  <c r="Q23" i="21"/>
  <c r="J31" i="21"/>
  <c r="J29" i="21"/>
  <c r="J23" i="21"/>
  <c r="F31" i="21"/>
  <c r="F29" i="21"/>
  <c r="F23" i="21"/>
  <c r="AL31" i="5"/>
  <c r="AL29" i="5"/>
  <c r="AL23" i="5"/>
  <c r="AE31" i="5"/>
  <c r="AE29" i="5"/>
  <c r="AE23" i="5"/>
  <c r="X31" i="5"/>
  <c r="X29" i="5"/>
  <c r="X23" i="5"/>
  <c r="Q31" i="5"/>
  <c r="Q29" i="5"/>
  <c r="Q23" i="5"/>
  <c r="J31" i="5"/>
  <c r="J29" i="5"/>
  <c r="J23" i="5"/>
  <c r="F31" i="5"/>
  <c r="F29" i="5"/>
  <c r="F23" i="5"/>
  <c r="AL31" i="4"/>
  <c r="AL29" i="4"/>
  <c r="AL23" i="4"/>
  <c r="AE31" i="4"/>
  <c r="AE29" i="4"/>
  <c r="AE23" i="4"/>
  <c r="X31" i="4"/>
  <c r="X29" i="4"/>
  <c r="X23" i="4"/>
  <c r="Q31" i="4"/>
  <c r="Q29" i="4"/>
  <c r="Q23" i="4"/>
  <c r="J31" i="4"/>
  <c r="J29" i="4"/>
  <c r="J23" i="4"/>
  <c r="F31" i="4"/>
  <c r="F29" i="4"/>
  <c r="F23" i="4"/>
  <c r="AL31" i="20"/>
  <c r="AL29" i="20"/>
  <c r="AL23" i="20"/>
  <c r="AE31" i="20"/>
  <c r="AE29" i="20"/>
  <c r="AE23" i="20"/>
  <c r="X31" i="20"/>
  <c r="X29" i="20"/>
  <c r="X23" i="20"/>
  <c r="Q31" i="20"/>
  <c r="Q29" i="20"/>
  <c r="Q23" i="20"/>
  <c r="F31" i="20"/>
  <c r="F29" i="20"/>
  <c r="F23" i="20"/>
  <c r="AL31" i="19"/>
  <c r="AL29" i="19"/>
  <c r="AL23" i="19"/>
  <c r="AE31" i="19"/>
  <c r="AE29" i="19"/>
  <c r="AE23" i="19"/>
  <c r="X31" i="19"/>
  <c r="X29" i="19"/>
  <c r="X23" i="19"/>
  <c r="Q31" i="19"/>
  <c r="Q29" i="19"/>
  <c r="Q23" i="19"/>
  <c r="F31" i="19"/>
  <c r="F29" i="19"/>
  <c r="F23" i="19"/>
  <c r="AL31" i="18"/>
  <c r="AL29" i="18"/>
  <c r="AL23" i="18"/>
  <c r="AE31" i="18"/>
  <c r="AE29" i="18"/>
  <c r="AE23" i="18"/>
  <c r="X31" i="18"/>
  <c r="X29" i="18"/>
  <c r="X23" i="18"/>
  <c r="Q31" i="18"/>
  <c r="Q29" i="18"/>
  <c r="Q23" i="18"/>
  <c r="F31" i="18"/>
  <c r="F29" i="18"/>
  <c r="F23" i="18"/>
  <c r="AL31" i="17"/>
  <c r="AL29" i="17"/>
  <c r="AL23" i="17"/>
  <c r="AE31" i="17"/>
  <c r="AE29" i="17"/>
  <c r="AE23" i="17"/>
  <c r="X31" i="17"/>
  <c r="X29" i="17"/>
  <c r="X23" i="17"/>
  <c r="Q31" i="17"/>
  <c r="Q29" i="17"/>
  <c r="Q23" i="17"/>
  <c r="J31" i="17"/>
  <c r="J29" i="17"/>
  <c r="J23" i="17"/>
  <c r="F31" i="17"/>
  <c r="F29" i="17"/>
  <c r="F23" i="17"/>
  <c r="I9" i="28" l="1"/>
  <c r="F9" i="28"/>
  <c r="G9" i="28"/>
  <c r="E9" i="28"/>
  <c r="AI29" i="30"/>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F31" i="15"/>
  <c r="F29" i="15"/>
  <c r="F23" i="15"/>
  <c r="AL31" i="14"/>
  <c r="AL29" i="14"/>
  <c r="AL23" i="14"/>
  <c r="AE31" i="14"/>
  <c r="AE29" i="14"/>
  <c r="AE23" i="14"/>
  <c r="X31" i="14"/>
  <c r="X29" i="14"/>
  <c r="X23" i="14"/>
  <c r="Q31" i="14"/>
  <c r="Q29" i="14"/>
  <c r="Q23" i="14"/>
  <c r="J29" i="14"/>
  <c r="J23" i="14"/>
  <c r="F31" i="14"/>
  <c r="F29" i="14"/>
  <c r="F23" i="14"/>
  <c r="AL31" i="1"/>
  <c r="AL29" i="1"/>
  <c r="AL23" i="1"/>
  <c r="AE31" i="1"/>
  <c r="AE29" i="1"/>
  <c r="AE23" i="1"/>
  <c r="X31" i="1"/>
  <c r="X29" i="1"/>
  <c r="X23" i="1"/>
  <c r="Q31" i="1"/>
  <c r="Q29" i="1"/>
  <c r="Q23" i="1"/>
  <c r="J29" i="1"/>
  <c r="J23" i="1"/>
  <c r="F31" i="1"/>
  <c r="F29" i="1"/>
  <c r="F23" i="1"/>
  <c r="AL31" i="13"/>
  <c r="AL29" i="13"/>
  <c r="AL23" i="13"/>
  <c r="AE31" i="13"/>
  <c r="AE29" i="13"/>
  <c r="AE23" i="13"/>
  <c r="X31" i="13"/>
  <c r="X29" i="13"/>
  <c r="X23" i="13"/>
  <c r="Q31" i="13"/>
  <c r="Q29" i="13"/>
  <c r="Q23" i="13"/>
  <c r="J29" i="13"/>
  <c r="J23" i="13"/>
  <c r="F31" i="13"/>
  <c r="F29" i="13"/>
  <c r="F23" i="13"/>
  <c r="AL31" i="12"/>
  <c r="AL29" i="12"/>
  <c r="AL23" i="12"/>
  <c r="AE31" i="12"/>
  <c r="AE29" i="12"/>
  <c r="AE23" i="12"/>
  <c r="X31" i="12"/>
  <c r="X29" i="12"/>
  <c r="X23" i="12"/>
  <c r="Q31" i="12"/>
  <c r="Q29" i="12"/>
  <c r="Q23" i="12"/>
  <c r="J31" i="12"/>
  <c r="J29" i="12"/>
  <c r="J23" i="12"/>
  <c r="F31" i="12"/>
  <c r="F29" i="12"/>
  <c r="F23" i="12"/>
  <c r="O23" i="30" l="1"/>
  <c r="E10" i="28"/>
  <c r="AJ23" i="30"/>
  <c r="H10" i="28"/>
  <c r="V23" i="30"/>
  <c r="F10" i="28"/>
  <c r="AC23" i="30"/>
  <c r="G10" i="28"/>
  <c r="AQ23" i="30"/>
  <c r="I10" i="28"/>
  <c r="AG47" i="30"/>
  <c r="AI39" i="30"/>
  <c r="AJ39" i="30" s="1"/>
  <c r="AB39" i="30"/>
  <c r="AC39" i="30" s="1"/>
  <c r="Z47" i="30"/>
  <c r="S47" i="30"/>
  <c r="U39" i="30"/>
  <c r="V39" i="30" s="1"/>
  <c r="N39" i="30"/>
  <c r="O39" i="30" s="1"/>
  <c r="L47" i="30"/>
  <c r="AP39" i="30"/>
  <c r="AQ39" i="30" s="1"/>
  <c r="AN47" i="30"/>
  <c r="D44" i="28"/>
  <c r="D39" i="28"/>
  <c r="D34" i="28"/>
  <c r="D29" i="28"/>
  <c r="D24" i="28"/>
  <c r="G11" i="28" l="1"/>
  <c r="H11" i="28"/>
  <c r="I11" i="28"/>
  <c r="F11" i="28"/>
  <c r="E11" i="28"/>
  <c r="AB47" i="30"/>
  <c r="AC47" i="30" s="1"/>
  <c r="Z50" i="30"/>
  <c r="AN50" i="30"/>
  <c r="AP47" i="30"/>
  <c r="AQ47" i="30" s="1"/>
  <c r="U47" i="30"/>
  <c r="V47" i="30" s="1"/>
  <c r="S50" i="30"/>
  <c r="N47" i="30"/>
  <c r="O47" i="30" s="1"/>
  <c r="L50" i="30"/>
  <c r="AI47" i="30"/>
  <c r="AJ47" i="30" s="1"/>
  <c r="AG50" i="30"/>
  <c r="N50" i="30" l="1"/>
  <c r="O50" i="30" s="1"/>
  <c r="L67" i="30"/>
  <c r="L61" i="30"/>
  <c r="AN67" i="30"/>
  <c r="AN61" i="30"/>
  <c r="AP50" i="30"/>
  <c r="AQ50" i="30" s="1"/>
  <c r="AG61" i="30"/>
  <c r="AI50" i="30"/>
  <c r="AJ50" i="30" s="1"/>
  <c r="AG67" i="30"/>
  <c r="S61" i="30"/>
  <c r="U50" i="30"/>
  <c r="V50" i="30" s="1"/>
  <c r="S67" i="30"/>
  <c r="AB50" i="30"/>
  <c r="AC50" i="30" s="1"/>
  <c r="Z67" i="30"/>
  <c r="Z61" i="30"/>
  <c r="H78" i="8"/>
  <c r="Z78" i="30" l="1"/>
  <c r="AB77" i="30"/>
  <c r="AC77" i="30" s="1"/>
  <c r="Z79" i="30"/>
  <c r="AG78" i="30"/>
  <c r="AI77" i="30"/>
  <c r="AJ77" i="30" s="1"/>
  <c r="S78" i="30"/>
  <c r="S79" i="30" s="1"/>
  <c r="AP77" i="30"/>
  <c r="AQ77" i="30" s="1"/>
  <c r="AN78" i="30"/>
  <c r="AN79" i="30" s="1"/>
  <c r="L78" i="30"/>
  <c r="L79" i="30" s="1"/>
  <c r="U77" i="30"/>
  <c r="V77" i="30" s="1"/>
  <c r="N77" i="30"/>
  <c r="O77" i="30" s="1"/>
  <c r="S68" i="30"/>
  <c r="S69" i="30" s="1"/>
  <c r="U67" i="30"/>
  <c r="V67" i="30" s="1"/>
  <c r="AP67" i="30"/>
  <c r="AQ67" i="30" s="1"/>
  <c r="AN68" i="30"/>
  <c r="Z62" i="30"/>
  <c r="Z63" i="30" s="1"/>
  <c r="AB61" i="30"/>
  <c r="AC61" i="30" s="1"/>
  <c r="AI61" i="30"/>
  <c r="AJ61" i="30" s="1"/>
  <c r="AG62" i="30"/>
  <c r="L62" i="30"/>
  <c r="N61" i="30"/>
  <c r="O61" i="30" s="1"/>
  <c r="AB67" i="30"/>
  <c r="AC67" i="30" s="1"/>
  <c r="Z68" i="30"/>
  <c r="S62" i="30"/>
  <c r="U61" i="30"/>
  <c r="V61" i="30" s="1"/>
  <c r="N67" i="30"/>
  <c r="O67" i="30" s="1"/>
  <c r="L68" i="30"/>
  <c r="AG68" i="30"/>
  <c r="AI67" i="30"/>
  <c r="AJ67" i="30" s="1"/>
  <c r="AN62" i="30"/>
  <c r="AP61" i="30"/>
  <c r="AQ61" i="30" s="1"/>
  <c r="H79" i="8"/>
  <c r="AP78" i="30" l="1"/>
  <c r="AQ78" i="30" s="1"/>
  <c r="S80" i="30"/>
  <c r="S81" i="30" s="1"/>
  <c r="AP79" i="30"/>
  <c r="AQ79" i="30" s="1"/>
  <c r="AN80" i="30"/>
  <c r="AN81" i="30" s="1"/>
  <c r="AG79" i="30"/>
  <c r="AI78" i="30"/>
  <c r="AJ78" i="30" s="1"/>
  <c r="Z80" i="30"/>
  <c r="Z81" i="30" s="1"/>
  <c r="AB79" i="30"/>
  <c r="AC79" i="30" s="1"/>
  <c r="AB78" i="30"/>
  <c r="AC78" i="30" s="1"/>
  <c r="L80" i="30"/>
  <c r="U79" i="30"/>
  <c r="V79" i="30" s="1"/>
  <c r="N79" i="30"/>
  <c r="O79" i="30" s="1"/>
  <c r="U78" i="30"/>
  <c r="V78" i="30" s="1"/>
  <c r="N78" i="30"/>
  <c r="O78" i="30" s="1"/>
  <c r="AP62" i="30"/>
  <c r="AQ62" i="30" s="1"/>
  <c r="AN63" i="30"/>
  <c r="AN64" i="30" s="1"/>
  <c r="AN65" i="30" s="1"/>
  <c r="AI62" i="30"/>
  <c r="AJ62" i="30" s="1"/>
  <c r="AP68" i="30"/>
  <c r="AQ68" i="30" s="1"/>
  <c r="Z64" i="30"/>
  <c r="AI68" i="30"/>
  <c r="S63" i="30"/>
  <c r="U62" i="30"/>
  <c r="V62" i="30" s="1"/>
  <c r="AN69" i="30"/>
  <c r="L69" i="30"/>
  <c r="U69" i="30" s="1"/>
  <c r="V69" i="30" s="1"/>
  <c r="N68" i="30"/>
  <c r="O68" i="30" s="1"/>
  <c r="Z69" i="30"/>
  <c r="AB68" i="30"/>
  <c r="AC68" i="30" s="1"/>
  <c r="AJ68" i="30"/>
  <c r="L63" i="30"/>
  <c r="N62" i="30"/>
  <c r="O62" i="30" s="1"/>
  <c r="S70" i="30"/>
  <c r="AG69" i="30"/>
  <c r="AG63" i="30"/>
  <c r="AB62" i="30"/>
  <c r="AC62" i="30" s="1"/>
  <c r="U68" i="30"/>
  <c r="V68" i="30" s="1"/>
  <c r="H80" i="8"/>
  <c r="R58" i="12"/>
  <c r="R58" i="13"/>
  <c r="R58" i="14"/>
  <c r="R58" i="15"/>
  <c r="R58" i="2"/>
  <c r="R58" i="17"/>
  <c r="R58" i="18"/>
  <c r="R58" i="19"/>
  <c r="R58" i="20"/>
  <c r="R58" i="3"/>
  <c r="R58" i="4"/>
  <c r="R58" i="5"/>
  <c r="R58" i="21"/>
  <c r="R58" i="6"/>
  <c r="R58" i="24"/>
  <c r="R58" i="7"/>
  <c r="R58" i="26"/>
  <c r="R58" i="8"/>
  <c r="R58" i="9"/>
  <c r="R58" i="11"/>
  <c r="AB80" i="30" l="1"/>
  <c r="AC80" i="30" s="1"/>
  <c r="AB81" i="30"/>
  <c r="AC81" i="30" s="1"/>
  <c r="G12" i="28" s="1"/>
  <c r="G12" i="33" s="1"/>
  <c r="AG80" i="30"/>
  <c r="AG81" i="30" s="1"/>
  <c r="AI81" i="30" s="1"/>
  <c r="AJ81" i="30" s="1"/>
  <c r="H12" i="28" s="1"/>
  <c r="H12" i="33" s="1"/>
  <c r="AI79" i="30"/>
  <c r="AJ79" i="30" s="1"/>
  <c r="U80" i="30"/>
  <c r="V80" i="30" s="1"/>
  <c r="N80" i="30"/>
  <c r="O80" i="30" s="1"/>
  <c r="L81" i="30"/>
  <c r="S71" i="30"/>
  <c r="S64" i="30"/>
  <c r="AB64" i="30" s="1"/>
  <c r="AC64" i="30" s="1"/>
  <c r="U63" i="30"/>
  <c r="V63" i="30" s="1"/>
  <c r="Z65" i="30"/>
  <c r="N69" i="30"/>
  <c r="O69" i="30" s="1"/>
  <c r="L70" i="30"/>
  <c r="L71" i="30" s="1"/>
  <c r="N71" i="30" s="1"/>
  <c r="O71" i="30" s="1"/>
  <c r="AG64" i="30"/>
  <c r="AI64" i="30" s="1"/>
  <c r="AJ64" i="30" s="1"/>
  <c r="AI63" i="30"/>
  <c r="AJ63" i="30" s="1"/>
  <c r="Z70" i="30"/>
  <c r="AB69" i="30"/>
  <c r="AC69" i="30" s="1"/>
  <c r="AN70" i="30"/>
  <c r="AN71" i="30" s="1"/>
  <c r="AP69" i="30"/>
  <c r="AQ69" i="30" s="1"/>
  <c r="AP63" i="30"/>
  <c r="AQ63" i="30" s="1"/>
  <c r="AI69" i="30"/>
  <c r="AJ69" i="30" s="1"/>
  <c r="AG70" i="30"/>
  <c r="AG71" i="30" s="1"/>
  <c r="N63" i="30"/>
  <c r="O63" i="30" s="1"/>
  <c r="L64" i="30"/>
  <c r="AB63" i="30"/>
  <c r="AC63" i="30" s="1"/>
  <c r="H81" i="8"/>
  <c r="AE74" i="26"/>
  <c r="AL74" i="26" s="1"/>
  <c r="Q74" i="26"/>
  <c r="X74" i="26" s="1"/>
  <c r="AM59" i="26"/>
  <c r="AN59" i="26" s="1"/>
  <c r="R59" i="26"/>
  <c r="S59" i="26" s="1"/>
  <c r="G59" i="26"/>
  <c r="AN58" i="26"/>
  <c r="AM58" i="26"/>
  <c r="AF58" i="26"/>
  <c r="AG58" i="26" s="1"/>
  <c r="Z58" i="26"/>
  <c r="Y58" i="26"/>
  <c r="U58" i="26"/>
  <c r="S58" i="26"/>
  <c r="K58" i="26"/>
  <c r="L58" i="26" s="1"/>
  <c r="H58" i="26"/>
  <c r="H57" i="26"/>
  <c r="G57" i="26"/>
  <c r="AN56" i="26"/>
  <c r="AP56" i="26" s="1"/>
  <c r="AM56" i="26"/>
  <c r="AG56" i="26"/>
  <c r="AF56" i="26"/>
  <c r="Y56" i="26"/>
  <c r="Z56" i="26" s="1"/>
  <c r="S56" i="26"/>
  <c r="R56" i="26"/>
  <c r="O56" i="26"/>
  <c r="L56" i="26"/>
  <c r="N56" i="26" s="1"/>
  <c r="K56" i="26"/>
  <c r="H56" i="26"/>
  <c r="G56" i="26"/>
  <c r="H55" i="26"/>
  <c r="G55" i="26"/>
  <c r="AM54" i="26"/>
  <c r="AF54" i="26"/>
  <c r="Y54" i="26"/>
  <c r="R54" i="26"/>
  <c r="S54" i="26" s="1"/>
  <c r="K54" i="26"/>
  <c r="L54" i="26" s="1"/>
  <c r="N54" i="26" s="1"/>
  <c r="J54" i="26"/>
  <c r="Q54" i="26" s="1"/>
  <c r="X54" i="26" s="1"/>
  <c r="G54" i="26"/>
  <c r="H54" i="26" s="1"/>
  <c r="AN53" i="26"/>
  <c r="AG53" i="26"/>
  <c r="AP53" i="26" s="1"/>
  <c r="Z53" i="26"/>
  <c r="S53" i="26"/>
  <c r="L53" i="26"/>
  <c r="H53" i="26"/>
  <c r="AL52" i="26"/>
  <c r="AE52" i="26"/>
  <c r="Q52" i="26"/>
  <c r="X52" i="26" s="1"/>
  <c r="K52" i="26"/>
  <c r="L52" i="26" s="1"/>
  <c r="R51" i="26"/>
  <c r="Q51" i="26"/>
  <c r="X51" i="26" s="1"/>
  <c r="AE51" i="26" s="1"/>
  <c r="AL51" i="26" s="1"/>
  <c r="L51" i="26"/>
  <c r="AF49" i="26"/>
  <c r="Q49" i="26"/>
  <c r="J49" i="26"/>
  <c r="G49" i="26"/>
  <c r="H49" i="26" s="1"/>
  <c r="AM48" i="26"/>
  <c r="AM49" i="26" s="1"/>
  <c r="AF48" i="26"/>
  <c r="Y48" i="26"/>
  <c r="Y49" i="26" s="1"/>
  <c r="R48" i="26"/>
  <c r="R49" i="26" s="1"/>
  <c r="K48" i="26"/>
  <c r="L48" i="26" s="1"/>
  <c r="N48" i="26" s="1"/>
  <c r="J48" i="26"/>
  <c r="X48" i="26" s="1"/>
  <c r="H48" i="26"/>
  <c r="G48" i="26"/>
  <c r="V46" i="26"/>
  <c r="L46" i="26"/>
  <c r="J46" i="26"/>
  <c r="Q46" i="26" s="1"/>
  <c r="X46" i="26" s="1"/>
  <c r="AE46" i="26" s="1"/>
  <c r="H46" i="26"/>
  <c r="N46" i="26" s="1"/>
  <c r="AM45" i="26"/>
  <c r="AL45" i="26"/>
  <c r="AF45" i="26"/>
  <c r="AE45" i="26"/>
  <c r="Y45" i="26"/>
  <c r="Y51" i="26" s="1"/>
  <c r="X45" i="26"/>
  <c r="S45" i="26"/>
  <c r="R45" i="26"/>
  <c r="Q45" i="26"/>
  <c r="K45" i="26"/>
  <c r="K51" i="26" s="1"/>
  <c r="J45" i="26"/>
  <c r="L45" i="26" s="1"/>
  <c r="H45" i="26"/>
  <c r="G45" i="26"/>
  <c r="G51" i="26" s="1"/>
  <c r="G52" i="26" s="1"/>
  <c r="H52" i="26" s="1"/>
  <c r="F45" i="26"/>
  <c r="AM44" i="26"/>
  <c r="AN44" i="26" s="1"/>
  <c r="AF44" i="26"/>
  <c r="AG44" i="26" s="1"/>
  <c r="Y44" i="26"/>
  <c r="Z44" i="26" s="1"/>
  <c r="R44" i="26"/>
  <c r="S44" i="26" s="1"/>
  <c r="L44" i="26"/>
  <c r="K44" i="26"/>
  <c r="G44" i="26"/>
  <c r="H44" i="26" s="1"/>
  <c r="N44" i="26" s="1"/>
  <c r="AM43" i="26"/>
  <c r="AN43" i="26" s="1"/>
  <c r="AP43" i="26" s="1"/>
  <c r="AG43" i="26"/>
  <c r="AF43" i="26"/>
  <c r="Y43" i="26"/>
  <c r="Z43" i="26" s="1"/>
  <c r="S43" i="26"/>
  <c r="R43" i="26"/>
  <c r="L43" i="26"/>
  <c r="H43" i="26"/>
  <c r="O43" i="26" s="1"/>
  <c r="G43" i="26"/>
  <c r="AQ42" i="26"/>
  <c r="AP42" i="26"/>
  <c r="AN42" i="26"/>
  <c r="AM42" i="26"/>
  <c r="AJ42" i="26"/>
  <c r="AI42" i="26"/>
  <c r="AG42" i="26"/>
  <c r="AF42" i="26"/>
  <c r="AC42" i="26"/>
  <c r="AB42" i="26"/>
  <c r="Z42" i="26"/>
  <c r="Y42" i="26"/>
  <c r="S42" i="26"/>
  <c r="R42" i="26"/>
  <c r="L42" i="26"/>
  <c r="U42" i="26" s="1"/>
  <c r="K42" i="26"/>
  <c r="G42" i="26"/>
  <c r="H42" i="26" s="1"/>
  <c r="AM41" i="26"/>
  <c r="AN41" i="26" s="1"/>
  <c r="AF41" i="26"/>
  <c r="AG41" i="26" s="1"/>
  <c r="Z41" i="26"/>
  <c r="Y41" i="26"/>
  <c r="R41" i="26"/>
  <c r="S41" i="26" s="1"/>
  <c r="K41" i="26"/>
  <c r="L41" i="26" s="1"/>
  <c r="H41" i="26"/>
  <c r="O41" i="26" s="1"/>
  <c r="AN40" i="26"/>
  <c r="AP40" i="26" s="1"/>
  <c r="AM40" i="26"/>
  <c r="AG40" i="26"/>
  <c r="AQ40" i="26" s="1"/>
  <c r="AF40" i="26"/>
  <c r="Z40" i="26"/>
  <c r="AJ40" i="26" s="1"/>
  <c r="Y40" i="26"/>
  <c r="S40" i="26"/>
  <c r="AC40" i="26" s="1"/>
  <c r="R40" i="26"/>
  <c r="K40" i="26"/>
  <c r="L40" i="26" s="1"/>
  <c r="H40" i="26"/>
  <c r="G40" i="26"/>
  <c r="AM38" i="26"/>
  <c r="AN38" i="26" s="1"/>
  <c r="AP38" i="26" s="1"/>
  <c r="AG38" i="26"/>
  <c r="AF38" i="26"/>
  <c r="Y38" i="26"/>
  <c r="Z38" i="26" s="1"/>
  <c r="S38" i="26"/>
  <c r="R38" i="26"/>
  <c r="K38" i="26"/>
  <c r="L38" i="26" s="1"/>
  <c r="H38" i="26"/>
  <c r="O38" i="26" s="1"/>
  <c r="G38" i="26"/>
  <c r="AN37" i="26"/>
  <c r="AP37" i="26" s="1"/>
  <c r="AM37" i="26"/>
  <c r="AG37" i="26"/>
  <c r="AQ37" i="26" s="1"/>
  <c r="AF37" i="26"/>
  <c r="Z37" i="26"/>
  <c r="AJ37" i="26" s="1"/>
  <c r="Y37" i="26"/>
  <c r="S37" i="26"/>
  <c r="AC37" i="26" s="1"/>
  <c r="R37" i="26"/>
  <c r="L37" i="26"/>
  <c r="V37" i="26" s="1"/>
  <c r="K37" i="26"/>
  <c r="G37" i="26"/>
  <c r="H37" i="26" s="1"/>
  <c r="O37" i="26" s="1"/>
  <c r="AN36" i="26"/>
  <c r="AM36" i="26"/>
  <c r="AG36" i="26"/>
  <c r="AF36" i="26"/>
  <c r="Y36" i="26"/>
  <c r="Z36" i="26" s="1"/>
  <c r="R36" i="26"/>
  <c r="S36" i="26" s="1"/>
  <c r="O36" i="26"/>
  <c r="L36" i="26"/>
  <c r="K36" i="26"/>
  <c r="H36" i="26"/>
  <c r="G36" i="26"/>
  <c r="AN35" i="26"/>
  <c r="AP35" i="26" s="1"/>
  <c r="AM35" i="26"/>
  <c r="AG35" i="26"/>
  <c r="AQ35" i="26" s="1"/>
  <c r="AF35" i="26"/>
  <c r="Z35" i="26"/>
  <c r="AJ35" i="26" s="1"/>
  <c r="Y35" i="26"/>
  <c r="S35" i="26"/>
  <c r="AC35" i="26" s="1"/>
  <c r="R35" i="26"/>
  <c r="L35" i="26"/>
  <c r="V35" i="26" s="1"/>
  <c r="K35" i="26"/>
  <c r="H35" i="26"/>
  <c r="O35" i="26" s="1"/>
  <c r="G35" i="26"/>
  <c r="AN34" i="26"/>
  <c r="AM34" i="26"/>
  <c r="AF34" i="26"/>
  <c r="AG34" i="26" s="1"/>
  <c r="Y34" i="26"/>
  <c r="Z34" i="26" s="1"/>
  <c r="S34" i="26"/>
  <c r="R34" i="26"/>
  <c r="O34" i="26"/>
  <c r="L34" i="26"/>
  <c r="N34" i="26" s="1"/>
  <c r="K34" i="26"/>
  <c r="H34" i="26"/>
  <c r="G34" i="26"/>
  <c r="AQ33" i="26"/>
  <c r="AP33" i="26"/>
  <c r="AN33" i="26"/>
  <c r="AM33" i="26"/>
  <c r="AJ33" i="26"/>
  <c r="AI33" i="26"/>
  <c r="AG33" i="26"/>
  <c r="AF33" i="26"/>
  <c r="AC33" i="26"/>
  <c r="AB33" i="26"/>
  <c r="Z33" i="26"/>
  <c r="Y33" i="26"/>
  <c r="V33" i="26"/>
  <c r="U33" i="26"/>
  <c r="S33" i="26"/>
  <c r="R33" i="26"/>
  <c r="L33" i="26"/>
  <c r="K33" i="26"/>
  <c r="H33" i="26"/>
  <c r="N33" i="26" s="1"/>
  <c r="G33" i="26"/>
  <c r="AM32" i="26"/>
  <c r="AN32" i="26" s="1"/>
  <c r="AF32" i="26"/>
  <c r="AG32" i="26" s="1"/>
  <c r="Z32" i="26"/>
  <c r="Y32" i="26"/>
  <c r="S32" i="26"/>
  <c r="R32" i="26"/>
  <c r="K32" i="26"/>
  <c r="L32" i="26" s="1"/>
  <c r="H32" i="26"/>
  <c r="O32" i="26" s="1"/>
  <c r="G32" i="26"/>
  <c r="AN31" i="26"/>
  <c r="AP31" i="26" s="1"/>
  <c r="AM31" i="26"/>
  <c r="AG31" i="26"/>
  <c r="AF31" i="26"/>
  <c r="Z31" i="26"/>
  <c r="AJ31" i="26" s="1"/>
  <c r="Y31" i="26"/>
  <c r="R31" i="26"/>
  <c r="S31" i="26" s="1"/>
  <c r="L31" i="26"/>
  <c r="K31" i="26"/>
  <c r="G31" i="26"/>
  <c r="H31" i="26" s="1"/>
  <c r="AM30" i="26"/>
  <c r="AN30" i="26" s="1"/>
  <c r="AP30" i="26" s="1"/>
  <c r="AG30" i="26"/>
  <c r="AF30" i="26"/>
  <c r="Z30" i="26"/>
  <c r="Y30" i="26"/>
  <c r="R30" i="26"/>
  <c r="S30" i="26" s="1"/>
  <c r="K30" i="26"/>
  <c r="L30" i="26" s="1"/>
  <c r="H30" i="26"/>
  <c r="O30" i="26" s="1"/>
  <c r="G30" i="26"/>
  <c r="AN29" i="26"/>
  <c r="AM29" i="26"/>
  <c r="AF29" i="26"/>
  <c r="AG29" i="26" s="1"/>
  <c r="Z29" i="26"/>
  <c r="Y29" i="26"/>
  <c r="R29" i="26"/>
  <c r="S29" i="26" s="1"/>
  <c r="L29" i="26"/>
  <c r="K29" i="26"/>
  <c r="G29" i="26"/>
  <c r="H29" i="26" s="1"/>
  <c r="AQ28" i="26"/>
  <c r="AN28" i="26"/>
  <c r="AP28" i="26" s="1"/>
  <c r="AG28" i="26"/>
  <c r="Z28" i="26"/>
  <c r="S28" i="26"/>
  <c r="AC28" i="26" s="1"/>
  <c r="L28" i="26"/>
  <c r="H28" i="26"/>
  <c r="O28" i="26" s="1"/>
  <c r="AN27" i="26"/>
  <c r="AG27" i="26"/>
  <c r="AQ27" i="26" s="1"/>
  <c r="Z27" i="26"/>
  <c r="AJ27" i="26" s="1"/>
  <c r="S27" i="26"/>
  <c r="AC27" i="26" s="1"/>
  <c r="O27" i="26"/>
  <c r="L27" i="26"/>
  <c r="H27" i="26"/>
  <c r="AN26" i="26"/>
  <c r="AP26" i="26" s="1"/>
  <c r="AJ26" i="26"/>
  <c r="AG26" i="26"/>
  <c r="AQ26" i="26" s="1"/>
  <c r="Z26" i="26"/>
  <c r="S26" i="26"/>
  <c r="AC26" i="26" s="1"/>
  <c r="O26" i="26"/>
  <c r="L26" i="26"/>
  <c r="H26" i="26"/>
  <c r="AQ25" i="26"/>
  <c r="AN25" i="26"/>
  <c r="AP25" i="26" s="1"/>
  <c r="AG25" i="26"/>
  <c r="Z25" i="26"/>
  <c r="S25" i="26"/>
  <c r="L25" i="26"/>
  <c r="H25" i="26"/>
  <c r="O25" i="26" s="1"/>
  <c r="AN24" i="26"/>
  <c r="AG24" i="26"/>
  <c r="AQ24" i="26" s="1"/>
  <c r="Z24" i="26"/>
  <c r="S24" i="26"/>
  <c r="AC24" i="26" s="1"/>
  <c r="L24" i="26"/>
  <c r="U24" i="26" s="1"/>
  <c r="H24" i="26"/>
  <c r="O24" i="26" s="1"/>
  <c r="AN23" i="26"/>
  <c r="AG23" i="26"/>
  <c r="Z23" i="26"/>
  <c r="S23" i="26"/>
  <c r="L23" i="26"/>
  <c r="H23" i="26"/>
  <c r="Q74" i="24"/>
  <c r="X74" i="24" s="1"/>
  <c r="AM59" i="24"/>
  <c r="AN59" i="24" s="1"/>
  <c r="AG59" i="24"/>
  <c r="AF59" i="24"/>
  <c r="Y59" i="24"/>
  <c r="Z59" i="24" s="1"/>
  <c r="S59" i="24"/>
  <c r="R59" i="24"/>
  <c r="K59" i="24"/>
  <c r="L59" i="24" s="1"/>
  <c r="H59" i="24"/>
  <c r="G59" i="24"/>
  <c r="AP58" i="24"/>
  <c r="AQ58" i="24" s="1"/>
  <c r="AN58" i="24"/>
  <c r="AM58" i="24"/>
  <c r="AI58" i="24"/>
  <c r="AJ58" i="24" s="1"/>
  <c r="AG58" i="24"/>
  <c r="AF58" i="24"/>
  <c r="AB58" i="24"/>
  <c r="AC58" i="24" s="1"/>
  <c r="Z58" i="24"/>
  <c r="Y58" i="24"/>
  <c r="U58" i="24"/>
  <c r="V58" i="24" s="1"/>
  <c r="S58" i="24"/>
  <c r="N58" i="24"/>
  <c r="L58" i="24"/>
  <c r="K58" i="24"/>
  <c r="H58" i="24"/>
  <c r="AM57" i="24"/>
  <c r="AN57" i="24" s="1"/>
  <c r="AF57" i="24"/>
  <c r="AG57" i="24" s="1"/>
  <c r="AI57" i="24" s="1"/>
  <c r="Y57" i="24"/>
  <c r="Z57" i="24" s="1"/>
  <c r="AJ57" i="24" s="1"/>
  <c r="R57" i="24"/>
  <c r="S57" i="24" s="1"/>
  <c r="U57" i="24" s="1"/>
  <c r="O57" i="24"/>
  <c r="K57" i="24"/>
  <c r="L57" i="24" s="1"/>
  <c r="N57" i="24" s="1"/>
  <c r="H57" i="24"/>
  <c r="G57" i="24"/>
  <c r="G56" i="24"/>
  <c r="R55" i="24"/>
  <c r="S55" i="24" s="1"/>
  <c r="G55" i="24"/>
  <c r="AM54" i="24"/>
  <c r="AF54" i="24"/>
  <c r="Y54" i="24"/>
  <c r="R54" i="24"/>
  <c r="Q54" i="24"/>
  <c r="X54" i="24" s="1"/>
  <c r="AE54" i="24" s="1"/>
  <c r="K54" i="24"/>
  <c r="L54" i="24" s="1"/>
  <c r="J54" i="24"/>
  <c r="H54" i="24"/>
  <c r="G54" i="24"/>
  <c r="AQ53" i="24"/>
  <c r="AN53" i="24"/>
  <c r="AP53" i="24" s="1"/>
  <c r="AG53" i="24"/>
  <c r="AC53" i="24"/>
  <c r="Z53" i="24"/>
  <c r="AI53" i="24" s="1"/>
  <c r="AJ53" i="24" s="1"/>
  <c r="U53" i="24"/>
  <c r="S53" i="24"/>
  <c r="AB53" i="24" s="1"/>
  <c r="L53" i="24"/>
  <c r="H53" i="24"/>
  <c r="AM52" i="24"/>
  <c r="AF52" i="24"/>
  <c r="Y52" i="24"/>
  <c r="R52" i="24"/>
  <c r="Q52" i="24"/>
  <c r="X52" i="24" s="1"/>
  <c r="L52" i="24"/>
  <c r="K52" i="24"/>
  <c r="AM51" i="24"/>
  <c r="AF51" i="24"/>
  <c r="AG51" i="24" s="1"/>
  <c r="Y51" i="24"/>
  <c r="X51" i="24"/>
  <c r="AE51" i="24" s="1"/>
  <c r="AL51" i="24" s="1"/>
  <c r="AN51" i="24" s="1"/>
  <c r="R51" i="24"/>
  <c r="S51" i="24" s="1"/>
  <c r="Q51" i="24"/>
  <c r="L51" i="24"/>
  <c r="K51" i="24"/>
  <c r="X49" i="24"/>
  <c r="Q49" i="24"/>
  <c r="J49" i="24"/>
  <c r="AL49" i="24" s="1"/>
  <c r="G49" i="24"/>
  <c r="H49" i="24" s="1"/>
  <c r="AM48" i="24"/>
  <c r="AF48" i="24"/>
  <c r="Y48" i="24"/>
  <c r="Y49" i="24" s="1"/>
  <c r="R48" i="24"/>
  <c r="R49" i="24" s="1"/>
  <c r="Q48" i="24"/>
  <c r="K48" i="24"/>
  <c r="L48" i="24" s="1"/>
  <c r="N48" i="24" s="1"/>
  <c r="J48" i="24"/>
  <c r="H48" i="24"/>
  <c r="O48" i="24" s="1"/>
  <c r="G48" i="24"/>
  <c r="V46" i="24"/>
  <c r="L46" i="24"/>
  <c r="J46" i="24"/>
  <c r="Q46" i="24" s="1"/>
  <c r="H46" i="24"/>
  <c r="O46" i="24" s="1"/>
  <c r="AL45" i="24"/>
  <c r="AE45" i="24"/>
  <c r="X45" i="24"/>
  <c r="Q45" i="24"/>
  <c r="K45" i="24"/>
  <c r="L45" i="24" s="1"/>
  <c r="J45" i="24"/>
  <c r="G45" i="24"/>
  <c r="G51" i="24" s="1"/>
  <c r="F45" i="24"/>
  <c r="H45" i="24" s="1"/>
  <c r="AM44" i="24"/>
  <c r="AN44" i="24" s="1"/>
  <c r="AF44" i="24"/>
  <c r="AG44" i="24" s="1"/>
  <c r="Y44" i="24"/>
  <c r="Z44" i="24" s="1"/>
  <c r="AI44" i="24" s="1"/>
  <c r="R44" i="24"/>
  <c r="S44" i="24" s="1"/>
  <c r="K44" i="24"/>
  <c r="L44" i="24" s="1"/>
  <c r="G44" i="24"/>
  <c r="H44" i="24" s="1"/>
  <c r="N44" i="24" s="1"/>
  <c r="AM43" i="24"/>
  <c r="AN43" i="24" s="1"/>
  <c r="AP43" i="24" s="1"/>
  <c r="AG43" i="24"/>
  <c r="AQ43" i="24" s="1"/>
  <c r="AF43" i="24"/>
  <c r="Z43" i="24"/>
  <c r="AI43" i="24" s="1"/>
  <c r="Y43" i="24"/>
  <c r="R43" i="24"/>
  <c r="S43" i="24" s="1"/>
  <c r="L43" i="24"/>
  <c r="G43" i="24"/>
  <c r="H43" i="24" s="1"/>
  <c r="O43" i="24" s="1"/>
  <c r="AQ42" i="24"/>
  <c r="AM42" i="24"/>
  <c r="AN42" i="24" s="1"/>
  <c r="AP42" i="24" s="1"/>
  <c r="AJ42" i="24"/>
  <c r="AF42" i="24"/>
  <c r="AG42" i="24" s="1"/>
  <c r="Y42" i="24"/>
  <c r="Z42" i="24" s="1"/>
  <c r="AI42" i="24" s="1"/>
  <c r="R42" i="24"/>
  <c r="S42" i="24" s="1"/>
  <c r="AB42" i="24" s="1"/>
  <c r="K42" i="24"/>
  <c r="L42" i="24" s="1"/>
  <c r="H42" i="24"/>
  <c r="O42" i="24" s="1"/>
  <c r="G42" i="24"/>
  <c r="AM41" i="24"/>
  <c r="AN41" i="24" s="1"/>
  <c r="AF41" i="24"/>
  <c r="AG41" i="24" s="1"/>
  <c r="Y41" i="24"/>
  <c r="Z41" i="24" s="1"/>
  <c r="AJ41" i="24" s="1"/>
  <c r="S41" i="24"/>
  <c r="R41" i="24"/>
  <c r="K41" i="24"/>
  <c r="L41" i="24" s="1"/>
  <c r="H41" i="24"/>
  <c r="O41" i="24" s="1"/>
  <c r="AM40" i="24"/>
  <c r="AN40" i="24" s="1"/>
  <c r="AF40" i="24"/>
  <c r="AG40" i="24" s="1"/>
  <c r="Y40" i="24"/>
  <c r="Z40" i="24" s="1"/>
  <c r="AJ40" i="24" s="1"/>
  <c r="R40" i="24"/>
  <c r="S40" i="24" s="1"/>
  <c r="K40" i="24"/>
  <c r="L40" i="24" s="1"/>
  <c r="G40" i="24"/>
  <c r="H40" i="24" s="1"/>
  <c r="AN38" i="24"/>
  <c r="AP38" i="24" s="1"/>
  <c r="AM38" i="24"/>
  <c r="AF38" i="24"/>
  <c r="AG38" i="24" s="1"/>
  <c r="Y38" i="24"/>
  <c r="Z38" i="24" s="1"/>
  <c r="S38" i="24"/>
  <c r="AC38" i="24" s="1"/>
  <c r="R38" i="24"/>
  <c r="N38" i="24"/>
  <c r="L38" i="24"/>
  <c r="V38" i="24" s="1"/>
  <c r="K38" i="24"/>
  <c r="G38" i="24"/>
  <c r="H38" i="24" s="1"/>
  <c r="O38" i="24" s="1"/>
  <c r="AM37" i="24"/>
  <c r="AN37" i="24" s="1"/>
  <c r="AF37" i="24"/>
  <c r="AG37" i="24" s="1"/>
  <c r="AP37" i="24" s="1"/>
  <c r="AC37" i="24"/>
  <c r="Y37" i="24"/>
  <c r="Z37" i="24" s="1"/>
  <c r="V37" i="24"/>
  <c r="R37" i="24"/>
  <c r="S37" i="24" s="1"/>
  <c r="K37" i="24"/>
  <c r="L37" i="24" s="1"/>
  <c r="U37" i="24" s="1"/>
  <c r="G37" i="24"/>
  <c r="H37" i="24" s="1"/>
  <c r="O37" i="24" s="1"/>
  <c r="AN36" i="24"/>
  <c r="AM36" i="24"/>
  <c r="AG36" i="24"/>
  <c r="AQ36" i="24" s="1"/>
  <c r="AF36" i="24"/>
  <c r="Y36" i="24"/>
  <c r="Z36" i="24" s="1"/>
  <c r="R36" i="24"/>
  <c r="S36" i="24" s="1"/>
  <c r="L36" i="24"/>
  <c r="V36" i="24" s="1"/>
  <c r="K36" i="24"/>
  <c r="G36" i="24"/>
  <c r="H36" i="24" s="1"/>
  <c r="O36" i="24" s="1"/>
  <c r="AQ35" i="24"/>
  <c r="AM35" i="24"/>
  <c r="AN35" i="24" s="1"/>
  <c r="AF35" i="24"/>
  <c r="AG35" i="24" s="1"/>
  <c r="AP35" i="24" s="1"/>
  <c r="Y35" i="24"/>
  <c r="Z35" i="24" s="1"/>
  <c r="AI35" i="24" s="1"/>
  <c r="V35" i="24"/>
  <c r="R35" i="24"/>
  <c r="S35" i="24" s="1"/>
  <c r="O35" i="24"/>
  <c r="K35" i="24"/>
  <c r="L35" i="24" s="1"/>
  <c r="H35" i="24"/>
  <c r="N35" i="24" s="1"/>
  <c r="G35" i="24"/>
  <c r="AM34" i="24"/>
  <c r="AN34" i="24" s="1"/>
  <c r="AP34" i="24" s="1"/>
  <c r="AG34" i="24"/>
  <c r="AQ34" i="24" s="1"/>
  <c r="AF34" i="24"/>
  <c r="Z34" i="24"/>
  <c r="AJ34" i="24" s="1"/>
  <c r="Y34" i="24"/>
  <c r="R34" i="24"/>
  <c r="S34" i="24" s="1"/>
  <c r="K34" i="24"/>
  <c r="L34" i="24" s="1"/>
  <c r="G34" i="24"/>
  <c r="H34" i="24" s="1"/>
  <c r="O34" i="24" s="1"/>
  <c r="AQ33" i="24"/>
  <c r="AM33" i="24"/>
  <c r="AN33" i="24" s="1"/>
  <c r="AP33" i="24" s="1"/>
  <c r="AJ33" i="24"/>
  <c r="AF33" i="24"/>
  <c r="AG33" i="24" s="1"/>
  <c r="AB33" i="24"/>
  <c r="Y33" i="24"/>
  <c r="Z33" i="24" s="1"/>
  <c r="AI33" i="24" s="1"/>
  <c r="R33" i="24"/>
  <c r="S33" i="24" s="1"/>
  <c r="AC33" i="24" s="1"/>
  <c r="K33" i="24"/>
  <c r="L33" i="24" s="1"/>
  <c r="H33" i="24"/>
  <c r="O33" i="24" s="1"/>
  <c r="G33" i="24"/>
  <c r="AM32" i="24"/>
  <c r="AN32" i="24" s="1"/>
  <c r="AP32" i="24" s="1"/>
  <c r="AF32" i="24"/>
  <c r="AG32" i="24" s="1"/>
  <c r="Z32" i="24"/>
  <c r="AJ32" i="24" s="1"/>
  <c r="Y32" i="24"/>
  <c r="S32" i="24"/>
  <c r="AC32" i="24" s="1"/>
  <c r="R32" i="24"/>
  <c r="K32" i="24"/>
  <c r="L32" i="24" s="1"/>
  <c r="G32" i="24"/>
  <c r="H32" i="24" s="1"/>
  <c r="O32" i="24" s="1"/>
  <c r="AM31" i="24"/>
  <c r="AN31" i="24" s="1"/>
  <c r="AF31" i="24"/>
  <c r="AG31" i="24" s="1"/>
  <c r="Y31" i="24"/>
  <c r="Z31" i="24" s="1"/>
  <c r="AJ31" i="24" s="1"/>
  <c r="R31" i="24"/>
  <c r="S31" i="24" s="1"/>
  <c r="AB31" i="24" s="1"/>
  <c r="K31" i="24"/>
  <c r="L31" i="24" s="1"/>
  <c r="G31" i="24"/>
  <c r="H31" i="24" s="1"/>
  <c r="O31" i="24" s="1"/>
  <c r="AN30" i="24"/>
  <c r="AP30" i="24" s="1"/>
  <c r="AM30" i="24"/>
  <c r="AF30" i="24"/>
  <c r="AG30" i="24" s="1"/>
  <c r="Y30" i="24"/>
  <c r="Z30" i="24" s="1"/>
  <c r="S30" i="24"/>
  <c r="AC30" i="24" s="1"/>
  <c r="R30" i="24"/>
  <c r="L30" i="24"/>
  <c r="V30" i="24" s="1"/>
  <c r="K30" i="24"/>
  <c r="G30" i="24"/>
  <c r="H30" i="24" s="1"/>
  <c r="O30" i="24" s="1"/>
  <c r="AM29" i="24"/>
  <c r="AN29" i="24" s="1"/>
  <c r="AF29" i="24"/>
  <c r="AG29" i="24" s="1"/>
  <c r="Y29" i="24"/>
  <c r="Z29" i="24" s="1"/>
  <c r="R29" i="24"/>
  <c r="S29" i="24" s="1"/>
  <c r="K29" i="24"/>
  <c r="L29" i="24" s="1"/>
  <c r="G29" i="24"/>
  <c r="H29" i="24" s="1"/>
  <c r="AN28" i="24"/>
  <c r="AP28" i="24" s="1"/>
  <c r="AJ28" i="24"/>
  <c r="AG28" i="24"/>
  <c r="AC28" i="24"/>
  <c r="Z28" i="24"/>
  <c r="U28" i="24"/>
  <c r="S28" i="24"/>
  <c r="L28" i="24"/>
  <c r="N28" i="24" s="1"/>
  <c r="H28" i="24"/>
  <c r="O28" i="24" s="1"/>
  <c r="AN27" i="24"/>
  <c r="AG27" i="24"/>
  <c r="Z27" i="24"/>
  <c r="AJ27" i="24" s="1"/>
  <c r="S27" i="24"/>
  <c r="AB27" i="24" s="1"/>
  <c r="L27" i="24"/>
  <c r="U27" i="24" s="1"/>
  <c r="H27" i="24"/>
  <c r="O27" i="24" s="1"/>
  <c r="AN26" i="24"/>
  <c r="AP26" i="24" s="1"/>
  <c r="AJ26" i="24"/>
  <c r="AG26" i="24"/>
  <c r="AB26" i="24"/>
  <c r="Z26" i="24"/>
  <c r="S26" i="24"/>
  <c r="N26" i="24"/>
  <c r="L26" i="24"/>
  <c r="V26" i="24" s="1"/>
  <c r="H26" i="24"/>
  <c r="O26" i="24" s="1"/>
  <c r="AN25" i="24"/>
  <c r="AG25" i="24"/>
  <c r="Z25" i="24"/>
  <c r="AB25" i="24" s="1"/>
  <c r="U25" i="24"/>
  <c r="S25" i="24"/>
  <c r="AC25" i="24" s="1"/>
  <c r="L25" i="24"/>
  <c r="V25" i="24" s="1"/>
  <c r="H25" i="24"/>
  <c r="AN24" i="24"/>
  <c r="AJ24" i="24"/>
  <c r="AG24" i="24"/>
  <c r="Z24" i="24"/>
  <c r="S24" i="24"/>
  <c r="L24" i="24"/>
  <c r="V24" i="24" s="1"/>
  <c r="H24" i="24"/>
  <c r="O24" i="24" s="1"/>
  <c r="AN23" i="24"/>
  <c r="AG23" i="24"/>
  <c r="Z23" i="24"/>
  <c r="S23" i="24"/>
  <c r="L23" i="24"/>
  <c r="H23" i="24"/>
  <c r="Q74" i="21"/>
  <c r="X74" i="21" s="1"/>
  <c r="AE74" i="21" s="1"/>
  <c r="AL74" i="21" s="1"/>
  <c r="AP58" i="21"/>
  <c r="AN58" i="21"/>
  <c r="AM58" i="21"/>
  <c r="AI58" i="21"/>
  <c r="AG58" i="21"/>
  <c r="AQ58" i="21" s="1"/>
  <c r="AF58" i="21"/>
  <c r="AB58" i="21"/>
  <c r="Z58" i="21"/>
  <c r="AJ58" i="21" s="1"/>
  <c r="Y58" i="21"/>
  <c r="U58" i="21"/>
  <c r="S58" i="21"/>
  <c r="AC58" i="21" s="1"/>
  <c r="N58" i="21"/>
  <c r="L58" i="21"/>
  <c r="K58" i="21"/>
  <c r="H58" i="21"/>
  <c r="O58" i="21" s="1"/>
  <c r="G57" i="21"/>
  <c r="AE54" i="21"/>
  <c r="AL54" i="21" s="1"/>
  <c r="Y54" i="21"/>
  <c r="Z54" i="21" s="1"/>
  <c r="Q54" i="21"/>
  <c r="X54" i="21" s="1"/>
  <c r="K54" i="21"/>
  <c r="L54" i="21" s="1"/>
  <c r="J54" i="21"/>
  <c r="AN53" i="21"/>
  <c r="AP53" i="21" s="1"/>
  <c r="AQ53" i="21" s="1"/>
  <c r="AG53" i="21"/>
  <c r="AB53" i="21"/>
  <c r="Z53" i="21"/>
  <c r="AI53" i="21" s="1"/>
  <c r="AJ53" i="21" s="1"/>
  <c r="U53" i="21"/>
  <c r="S53" i="21"/>
  <c r="L53" i="21"/>
  <c r="H53" i="21"/>
  <c r="Q52" i="21"/>
  <c r="X52" i="21" s="1"/>
  <c r="AE52" i="21" s="1"/>
  <c r="AL52" i="21" s="1"/>
  <c r="X51" i="21"/>
  <c r="AE51" i="21" s="1"/>
  <c r="AL51" i="21" s="1"/>
  <c r="Q51" i="21"/>
  <c r="AL49" i="21"/>
  <c r="AF49" i="21"/>
  <c r="AE49" i="21"/>
  <c r="X49" i="21"/>
  <c r="J49" i="21"/>
  <c r="Q49" i="21" s="1"/>
  <c r="AM48" i="21"/>
  <c r="AF48" i="21"/>
  <c r="AE48" i="21"/>
  <c r="AG48" i="21" s="1"/>
  <c r="Y48" i="21"/>
  <c r="X48" i="21"/>
  <c r="R48" i="21"/>
  <c r="Q48" i="21"/>
  <c r="K48" i="21"/>
  <c r="J48" i="21"/>
  <c r="AL48" i="21" s="1"/>
  <c r="G48" i="21"/>
  <c r="G49" i="21" s="1"/>
  <c r="H49" i="21" s="1"/>
  <c r="O46" i="21"/>
  <c r="J46" i="21"/>
  <c r="H46" i="21"/>
  <c r="AM45" i="21"/>
  <c r="AN45" i="21" s="1"/>
  <c r="AL45" i="21"/>
  <c r="AE45" i="21"/>
  <c r="X45" i="21"/>
  <c r="Q45" i="21"/>
  <c r="K45" i="21"/>
  <c r="L45" i="21" s="1"/>
  <c r="J45" i="21"/>
  <c r="F45" i="21"/>
  <c r="AN44" i="21"/>
  <c r="AP44" i="21" s="1"/>
  <c r="AM44" i="21"/>
  <c r="AF44" i="21"/>
  <c r="AG44" i="21" s="1"/>
  <c r="Y44" i="21"/>
  <c r="Z44" i="21" s="1"/>
  <c r="R44" i="21"/>
  <c r="S44" i="21" s="1"/>
  <c r="K44" i="21"/>
  <c r="L44" i="21" s="1"/>
  <c r="H44" i="21"/>
  <c r="G44" i="21"/>
  <c r="AF41" i="21"/>
  <c r="AG41" i="21" s="1"/>
  <c r="AQ41" i="21" s="1"/>
  <c r="AN40" i="21"/>
  <c r="AM40" i="21"/>
  <c r="AF40" i="21"/>
  <c r="AG40" i="21" s="1"/>
  <c r="Z40" i="21"/>
  <c r="Y40" i="21"/>
  <c r="R40" i="21"/>
  <c r="S40" i="21" s="1"/>
  <c r="L40" i="21"/>
  <c r="K40" i="21"/>
  <c r="G40" i="21"/>
  <c r="H40" i="21" s="1"/>
  <c r="O40" i="21" s="1"/>
  <c r="AF37" i="21"/>
  <c r="AG37" i="21" s="1"/>
  <c r="Y37" i="21"/>
  <c r="Z37" i="21" s="1"/>
  <c r="G36" i="21"/>
  <c r="H36" i="21" s="1"/>
  <c r="O36" i="21" s="1"/>
  <c r="Y35" i="21"/>
  <c r="Z35" i="21" s="1"/>
  <c r="R35" i="21"/>
  <c r="S35" i="21" s="1"/>
  <c r="O34" i="21"/>
  <c r="G34" i="21"/>
  <c r="H34" i="21" s="1"/>
  <c r="AM33" i="21"/>
  <c r="AN33" i="21" s="1"/>
  <c r="R33" i="21"/>
  <c r="S33" i="21" s="1"/>
  <c r="K33" i="21"/>
  <c r="L33" i="21" s="1"/>
  <c r="AM31" i="21"/>
  <c r="AN31" i="21" s="1"/>
  <c r="AF31" i="21"/>
  <c r="AG31" i="21" s="1"/>
  <c r="Y31" i="21"/>
  <c r="Z31" i="21" s="1"/>
  <c r="S31" i="21"/>
  <c r="AC31" i="21" s="1"/>
  <c r="R31" i="21"/>
  <c r="K31" i="21"/>
  <c r="L31" i="21" s="1"/>
  <c r="G31" i="21"/>
  <c r="H31" i="21" s="1"/>
  <c r="O31" i="21" s="1"/>
  <c r="G30" i="21"/>
  <c r="H30" i="21" s="1"/>
  <c r="O30" i="21" s="1"/>
  <c r="AM29" i="21"/>
  <c r="AN29" i="21" s="1"/>
  <c r="AG29" i="21"/>
  <c r="AF29" i="21"/>
  <c r="Y29" i="21"/>
  <c r="Z29" i="21" s="1"/>
  <c r="R29" i="21"/>
  <c r="S29" i="21" s="1"/>
  <c r="L29" i="21"/>
  <c r="K29" i="21"/>
  <c r="G29" i="21"/>
  <c r="H29" i="21" s="1"/>
  <c r="AN28" i="21"/>
  <c r="AG28" i="21"/>
  <c r="AQ28" i="21" s="1"/>
  <c r="AC28" i="21"/>
  <c r="Z28" i="21"/>
  <c r="AI28" i="21" s="1"/>
  <c r="V28" i="21"/>
  <c r="S28" i="21"/>
  <c r="O28" i="21"/>
  <c r="L28" i="21"/>
  <c r="U28" i="21" s="1"/>
  <c r="H28" i="21"/>
  <c r="N28" i="21" s="1"/>
  <c r="AN27" i="21"/>
  <c r="AG27" i="21"/>
  <c r="Z27" i="21"/>
  <c r="S27" i="21"/>
  <c r="AC27" i="21" s="1"/>
  <c r="L27" i="21"/>
  <c r="H27" i="21"/>
  <c r="O27" i="21" s="1"/>
  <c r="AN26" i="21"/>
  <c r="AG26" i="21"/>
  <c r="AQ26" i="21" s="1"/>
  <c r="Z26" i="21"/>
  <c r="S26" i="21"/>
  <c r="AC26" i="21" s="1"/>
  <c r="O26" i="21"/>
  <c r="L26" i="21"/>
  <c r="H26" i="21"/>
  <c r="N26" i="21" s="1"/>
  <c r="AN25" i="21"/>
  <c r="AG25" i="21"/>
  <c r="AI25" i="21" s="1"/>
  <c r="Z25" i="21"/>
  <c r="S25" i="21"/>
  <c r="AC25" i="21" s="1"/>
  <c r="L25" i="21"/>
  <c r="U25" i="21" s="1"/>
  <c r="H25" i="21"/>
  <c r="O25" i="21" s="1"/>
  <c r="AN24" i="21"/>
  <c r="AP24" i="21" s="1"/>
  <c r="AG24" i="21"/>
  <c r="AQ24" i="21" s="1"/>
  <c r="Z24" i="21"/>
  <c r="AI24" i="21" s="1"/>
  <c r="V24" i="21"/>
  <c r="S24" i="21"/>
  <c r="AC24" i="21" s="1"/>
  <c r="O24" i="21"/>
  <c r="L24" i="21"/>
  <c r="U24" i="21" s="1"/>
  <c r="H24" i="21"/>
  <c r="N24" i="21" s="1"/>
  <c r="AN23" i="21"/>
  <c r="AG23" i="21"/>
  <c r="Z23" i="21"/>
  <c r="S23" i="21"/>
  <c r="L23" i="21"/>
  <c r="H23" i="21"/>
  <c r="F18" i="21"/>
  <c r="G56" i="21" s="1"/>
  <c r="Q74" i="20"/>
  <c r="X74" i="20" s="1"/>
  <c r="Y44" i="20" s="1"/>
  <c r="Z44" i="20" s="1"/>
  <c r="K59" i="20"/>
  <c r="L59" i="20" s="1"/>
  <c r="G59" i="20"/>
  <c r="AM59" i="20" s="1"/>
  <c r="AN59" i="20" s="1"/>
  <c r="AM58" i="20"/>
  <c r="AN58" i="20" s="1"/>
  <c r="AG58" i="20"/>
  <c r="AF58" i="20"/>
  <c r="Y58" i="20"/>
  <c r="Z58" i="20" s="1"/>
  <c r="S58" i="20"/>
  <c r="K58" i="20"/>
  <c r="L58" i="20" s="1"/>
  <c r="H58" i="20"/>
  <c r="G57" i="20"/>
  <c r="AM56" i="20"/>
  <c r="AN56" i="20" s="1"/>
  <c r="R56" i="20"/>
  <c r="S56" i="20" s="1"/>
  <c r="H56" i="20"/>
  <c r="G56" i="20"/>
  <c r="Y56" i="20" s="1"/>
  <c r="Z56" i="20" s="1"/>
  <c r="G55" i="20"/>
  <c r="AM54" i="20"/>
  <c r="AF54" i="20"/>
  <c r="Y54" i="20"/>
  <c r="R54" i="20"/>
  <c r="K54" i="20"/>
  <c r="L54" i="20" s="1"/>
  <c r="J54" i="20"/>
  <c r="Q54" i="20" s="1"/>
  <c r="X54" i="20" s="1"/>
  <c r="G54" i="20"/>
  <c r="H54" i="20" s="1"/>
  <c r="AN53" i="20"/>
  <c r="AI53" i="20"/>
  <c r="AG53" i="20"/>
  <c r="AP53" i="20" s="1"/>
  <c r="AQ53" i="20" s="1"/>
  <c r="AB53" i="20"/>
  <c r="Z53" i="20"/>
  <c r="S53" i="20"/>
  <c r="O53" i="20"/>
  <c r="N53" i="20"/>
  <c r="L53" i="20"/>
  <c r="H53" i="20"/>
  <c r="Q52" i="20"/>
  <c r="X52" i="20" s="1"/>
  <c r="AE52" i="20" s="1"/>
  <c r="AL52" i="20" s="1"/>
  <c r="AE51" i="20"/>
  <c r="AL51" i="20" s="1"/>
  <c r="Q51" i="20"/>
  <c r="X51" i="20" s="1"/>
  <c r="AE49" i="20"/>
  <c r="AL49" i="20" s="1"/>
  <c r="J49" i="20"/>
  <c r="Q49" i="20" s="1"/>
  <c r="X49" i="20" s="1"/>
  <c r="K48" i="20"/>
  <c r="K49" i="20" s="1"/>
  <c r="J48" i="20"/>
  <c r="Q48" i="20" s="1"/>
  <c r="X48" i="20" s="1"/>
  <c r="G48" i="20"/>
  <c r="AN46" i="20"/>
  <c r="AP46" i="20" s="1"/>
  <c r="AG46" i="20"/>
  <c r="Z46" i="20"/>
  <c r="S46" i="20"/>
  <c r="AB46" i="20" s="1"/>
  <c r="L46" i="20"/>
  <c r="N46" i="20" s="1"/>
  <c r="H46" i="20"/>
  <c r="AL45" i="20"/>
  <c r="AE45" i="20"/>
  <c r="X45" i="20"/>
  <c r="Q45" i="20"/>
  <c r="K45" i="20"/>
  <c r="L45" i="20" s="1"/>
  <c r="J45" i="20"/>
  <c r="G45" i="20"/>
  <c r="H45" i="20" s="1"/>
  <c r="N45" i="20" s="1"/>
  <c r="F45" i="20"/>
  <c r="R44" i="20"/>
  <c r="S44" i="20" s="1"/>
  <c r="Q44" i="20"/>
  <c r="X44" i="20" s="1"/>
  <c r="AE44" i="20" s="1"/>
  <c r="AL44" i="20" s="1"/>
  <c r="K44" i="20"/>
  <c r="L44" i="20" s="1"/>
  <c r="N44" i="20" s="1"/>
  <c r="G44" i="20"/>
  <c r="H44" i="20" s="1"/>
  <c r="AQ43" i="20"/>
  <c r="AM43" i="20"/>
  <c r="AN43" i="20" s="1"/>
  <c r="AP43" i="20" s="1"/>
  <c r="AI43" i="20"/>
  <c r="AF43" i="20"/>
  <c r="AG43" i="20" s="1"/>
  <c r="Z43" i="20"/>
  <c r="Y43" i="20"/>
  <c r="S43" i="20"/>
  <c r="R43" i="20"/>
  <c r="K43" i="20"/>
  <c r="L43" i="20" s="1"/>
  <c r="G43" i="20"/>
  <c r="H43" i="20" s="1"/>
  <c r="O43" i="20" s="1"/>
  <c r="AM42" i="20"/>
  <c r="AN42" i="20" s="1"/>
  <c r="AF42" i="20"/>
  <c r="AG42" i="20" s="1"/>
  <c r="Y42" i="20"/>
  <c r="Z42" i="20" s="1"/>
  <c r="R42" i="20"/>
  <c r="S42" i="20" s="1"/>
  <c r="K42" i="20"/>
  <c r="L42" i="20" s="1"/>
  <c r="G42" i="20"/>
  <c r="H42" i="20" s="1"/>
  <c r="O42" i="20" s="1"/>
  <c r="AM41" i="20"/>
  <c r="AN41" i="20" s="1"/>
  <c r="AF41" i="20"/>
  <c r="AG41" i="20" s="1"/>
  <c r="Y41" i="20"/>
  <c r="Z41" i="20" s="1"/>
  <c r="R41" i="20"/>
  <c r="S41" i="20" s="1"/>
  <c r="K41" i="20"/>
  <c r="L41" i="20" s="1"/>
  <c r="G41" i="20"/>
  <c r="H41" i="20" s="1"/>
  <c r="O41" i="20" s="1"/>
  <c r="AM40" i="20"/>
  <c r="AN40" i="20" s="1"/>
  <c r="AP40" i="20" s="1"/>
  <c r="AF40" i="20"/>
  <c r="AG40" i="20" s="1"/>
  <c r="Y40" i="20"/>
  <c r="Z40" i="20" s="1"/>
  <c r="R40" i="20"/>
  <c r="S40" i="20" s="1"/>
  <c r="L40" i="20"/>
  <c r="N40" i="20" s="1"/>
  <c r="K40" i="20"/>
  <c r="H40" i="20"/>
  <c r="O40" i="20" s="1"/>
  <c r="G40" i="20"/>
  <c r="AN38" i="20"/>
  <c r="AM38" i="20"/>
  <c r="AG38" i="20"/>
  <c r="AF38" i="20"/>
  <c r="Z38" i="20"/>
  <c r="Y38" i="20"/>
  <c r="S38" i="20"/>
  <c r="AC38" i="20" s="1"/>
  <c r="R38" i="20"/>
  <c r="L38" i="20"/>
  <c r="V38" i="20" s="1"/>
  <c r="K38" i="20"/>
  <c r="H38" i="20"/>
  <c r="O38" i="20" s="1"/>
  <c r="G38" i="20"/>
  <c r="AN37" i="20"/>
  <c r="AM37" i="20"/>
  <c r="AF37" i="20"/>
  <c r="AG37" i="20" s="1"/>
  <c r="Y37" i="20"/>
  <c r="Z37" i="20" s="1"/>
  <c r="S37" i="20"/>
  <c r="R37" i="20"/>
  <c r="K37" i="20"/>
  <c r="L37" i="20" s="1"/>
  <c r="G37" i="20"/>
  <c r="H37" i="20" s="1"/>
  <c r="O37" i="20" s="1"/>
  <c r="AM36" i="20"/>
  <c r="AN36" i="20" s="1"/>
  <c r="AP36" i="20" s="1"/>
  <c r="AF36" i="20"/>
  <c r="AG36" i="20" s="1"/>
  <c r="Y36" i="20"/>
  <c r="Z36" i="20" s="1"/>
  <c r="R36" i="20"/>
  <c r="S36" i="20" s="1"/>
  <c r="K36" i="20"/>
  <c r="L36" i="20" s="1"/>
  <c r="V36" i="20" s="1"/>
  <c r="G36" i="20"/>
  <c r="H36" i="20" s="1"/>
  <c r="AM35" i="20"/>
  <c r="AN35" i="20" s="1"/>
  <c r="AF35" i="20"/>
  <c r="AG35" i="20" s="1"/>
  <c r="Y35" i="20"/>
  <c r="Z35" i="20" s="1"/>
  <c r="R35" i="20"/>
  <c r="S35" i="20" s="1"/>
  <c r="K35" i="20"/>
  <c r="L35" i="20" s="1"/>
  <c r="H35" i="20"/>
  <c r="O35" i="20" s="1"/>
  <c r="G35" i="20"/>
  <c r="AQ34" i="20"/>
  <c r="AN34" i="20"/>
  <c r="AP34" i="20" s="1"/>
  <c r="AM34" i="20"/>
  <c r="AJ34" i="20"/>
  <c r="AG34" i="20"/>
  <c r="AI34" i="20" s="1"/>
  <c r="AF34" i="20"/>
  <c r="AC34" i="20"/>
  <c r="Z34" i="20"/>
  <c r="AB34" i="20" s="1"/>
  <c r="Y34" i="20"/>
  <c r="S34" i="20"/>
  <c r="R34" i="20"/>
  <c r="L34" i="20"/>
  <c r="V34" i="20" s="1"/>
  <c r="K34" i="20"/>
  <c r="G34" i="20"/>
  <c r="H34" i="20" s="1"/>
  <c r="AM33" i="20"/>
  <c r="AN33" i="20" s="1"/>
  <c r="AG33" i="20"/>
  <c r="AF33" i="20"/>
  <c r="Z33" i="20"/>
  <c r="Y33" i="20"/>
  <c r="R33" i="20"/>
  <c r="S33" i="20" s="1"/>
  <c r="K33" i="20"/>
  <c r="L33" i="20" s="1"/>
  <c r="H33" i="20"/>
  <c r="O33" i="20" s="1"/>
  <c r="G33" i="20"/>
  <c r="AN32" i="20"/>
  <c r="AP32" i="20" s="1"/>
  <c r="AM32" i="20"/>
  <c r="AG32" i="20"/>
  <c r="AQ32" i="20" s="1"/>
  <c r="AF32" i="20"/>
  <c r="Z32" i="20"/>
  <c r="AJ32" i="20" s="1"/>
  <c r="Y32" i="20"/>
  <c r="S32" i="20"/>
  <c r="AC32" i="20" s="1"/>
  <c r="R32" i="20"/>
  <c r="L32" i="20"/>
  <c r="V32" i="20" s="1"/>
  <c r="K32" i="20"/>
  <c r="G32" i="20"/>
  <c r="H32" i="20" s="1"/>
  <c r="O32" i="20" s="1"/>
  <c r="AM31" i="20"/>
  <c r="AN31" i="20" s="1"/>
  <c r="AF31" i="20"/>
  <c r="AG31" i="20" s="1"/>
  <c r="Y31" i="20"/>
  <c r="Z31" i="20" s="1"/>
  <c r="R31" i="20"/>
  <c r="S31" i="20" s="1"/>
  <c r="L31" i="20"/>
  <c r="K31" i="20"/>
  <c r="H31" i="20"/>
  <c r="O31" i="20" s="1"/>
  <c r="G31" i="20"/>
  <c r="AN30" i="20"/>
  <c r="AM30" i="20"/>
  <c r="AG30" i="20"/>
  <c r="AQ30" i="20" s="1"/>
  <c r="AF30" i="20"/>
  <c r="Z30" i="20"/>
  <c r="AJ30" i="20" s="1"/>
  <c r="Y30" i="20"/>
  <c r="S30" i="20"/>
  <c r="AC30" i="20" s="1"/>
  <c r="R30" i="20"/>
  <c r="L30" i="20"/>
  <c r="V30" i="20" s="1"/>
  <c r="K30" i="20"/>
  <c r="H30" i="20"/>
  <c r="O30" i="20" s="1"/>
  <c r="G30" i="20"/>
  <c r="AN29" i="20"/>
  <c r="AM29" i="20"/>
  <c r="AF29" i="20"/>
  <c r="AG29" i="20" s="1"/>
  <c r="Y29" i="20"/>
  <c r="Z29" i="20" s="1"/>
  <c r="S29" i="20"/>
  <c r="R29" i="20"/>
  <c r="L29" i="20"/>
  <c r="N29" i="20" s="1"/>
  <c r="O29" i="20" s="1"/>
  <c r="K29" i="20"/>
  <c r="H29" i="20"/>
  <c r="G29" i="20"/>
  <c r="AN28" i="20"/>
  <c r="AG28" i="20"/>
  <c r="AP28" i="20" s="1"/>
  <c r="Z28" i="20"/>
  <c r="S28" i="20"/>
  <c r="AC28" i="20" s="1"/>
  <c r="O28" i="20"/>
  <c r="L28" i="20"/>
  <c r="H28" i="20"/>
  <c r="AN27" i="20"/>
  <c r="AP27" i="20" s="1"/>
  <c r="AG27" i="20"/>
  <c r="AQ27" i="20" s="1"/>
  <c r="Z27" i="20"/>
  <c r="S27" i="20"/>
  <c r="AC27" i="20" s="1"/>
  <c r="L27" i="20"/>
  <c r="U27" i="20" s="1"/>
  <c r="H27" i="20"/>
  <c r="O27" i="20" s="1"/>
  <c r="AN26" i="20"/>
  <c r="AG26" i="20"/>
  <c r="AC26" i="20"/>
  <c r="Z26" i="20"/>
  <c r="S26" i="20"/>
  <c r="L26" i="20"/>
  <c r="V26" i="20" s="1"/>
  <c r="H26" i="20"/>
  <c r="O26" i="20" s="1"/>
  <c r="AN25" i="20"/>
  <c r="AG25" i="20"/>
  <c r="AQ25" i="20" s="1"/>
  <c r="AC25" i="20"/>
  <c r="Z25" i="20"/>
  <c r="V25" i="20"/>
  <c r="S25" i="20"/>
  <c r="N25" i="20"/>
  <c r="L25" i="20"/>
  <c r="U25" i="20" s="1"/>
  <c r="H25" i="20"/>
  <c r="O25" i="20" s="1"/>
  <c r="AN24" i="20"/>
  <c r="AG24" i="20"/>
  <c r="AC24" i="20"/>
  <c r="Z24" i="20"/>
  <c r="S24" i="20"/>
  <c r="O24" i="20"/>
  <c r="L24" i="20"/>
  <c r="U24" i="20" s="1"/>
  <c r="H24" i="20"/>
  <c r="AN23" i="20"/>
  <c r="AG23" i="20"/>
  <c r="Z23" i="20"/>
  <c r="S23" i="20"/>
  <c r="L23" i="20"/>
  <c r="H23" i="20"/>
  <c r="Q74" i="19"/>
  <c r="X74" i="19" s="1"/>
  <c r="R59" i="19"/>
  <c r="S59" i="19" s="1"/>
  <c r="G59" i="19"/>
  <c r="AF59" i="19" s="1"/>
  <c r="AG59" i="19" s="1"/>
  <c r="AP58" i="19"/>
  <c r="AQ58" i="19" s="1"/>
  <c r="AN58" i="19"/>
  <c r="AM58" i="19"/>
  <c r="AI58" i="19"/>
  <c r="AJ58" i="19" s="1"/>
  <c r="AG58" i="19"/>
  <c r="AF58" i="19"/>
  <c r="AB58" i="19"/>
  <c r="AC58" i="19" s="1"/>
  <c r="Z58" i="19"/>
  <c r="Y58" i="19"/>
  <c r="U58" i="19"/>
  <c r="V58" i="19" s="1"/>
  <c r="S58" i="19"/>
  <c r="N58" i="19"/>
  <c r="L58" i="19"/>
  <c r="K58" i="19"/>
  <c r="H58" i="19"/>
  <c r="AM57" i="19"/>
  <c r="AN57" i="19" s="1"/>
  <c r="G57" i="19"/>
  <c r="AF57" i="19" s="1"/>
  <c r="AG57" i="19" s="1"/>
  <c r="G56" i="19"/>
  <c r="G55" i="19"/>
  <c r="AF55" i="19" s="1"/>
  <c r="AG55" i="19" s="1"/>
  <c r="AM54" i="19"/>
  <c r="AF54" i="19"/>
  <c r="Y54" i="19"/>
  <c r="R54" i="19"/>
  <c r="Q54" i="19"/>
  <c r="K54" i="19"/>
  <c r="L54" i="19" s="1"/>
  <c r="J54" i="19"/>
  <c r="G54" i="19"/>
  <c r="H54" i="19" s="1"/>
  <c r="AN53" i="19"/>
  <c r="AP53" i="19" s="1"/>
  <c r="AQ53" i="19" s="1"/>
  <c r="AG53" i="19"/>
  <c r="AB53" i="19"/>
  <c r="Z53" i="19"/>
  <c r="AI53" i="19" s="1"/>
  <c r="AJ53" i="19" s="1"/>
  <c r="S53" i="19"/>
  <c r="U53" i="19" s="1"/>
  <c r="L53" i="19"/>
  <c r="H53" i="19"/>
  <c r="Q52" i="19"/>
  <c r="X52" i="19" s="1"/>
  <c r="AE52" i="19" s="1"/>
  <c r="AL52" i="19" s="1"/>
  <c r="X51" i="19"/>
  <c r="AE51" i="19" s="1"/>
  <c r="AL51" i="19" s="1"/>
  <c r="Q51" i="19"/>
  <c r="Q49" i="19"/>
  <c r="X49" i="19" s="1"/>
  <c r="AE49" i="19" s="1"/>
  <c r="AL49" i="19" s="1"/>
  <c r="J49" i="19"/>
  <c r="R48" i="19"/>
  <c r="R49" i="19" s="1"/>
  <c r="R52" i="19" s="1"/>
  <c r="S52" i="19" s="1"/>
  <c r="K48" i="19"/>
  <c r="K49" i="19" s="1"/>
  <c r="K52" i="19" s="1"/>
  <c r="L52" i="19" s="1"/>
  <c r="J48" i="19"/>
  <c r="G48" i="19"/>
  <c r="G49" i="19" s="1"/>
  <c r="AN46" i="19"/>
  <c r="AG46" i="19"/>
  <c r="Z46" i="19"/>
  <c r="U46" i="19"/>
  <c r="S46" i="19"/>
  <c r="AB46" i="19" s="1"/>
  <c r="AC46" i="19" s="1"/>
  <c r="N46" i="19"/>
  <c r="L46" i="19"/>
  <c r="V46" i="19" s="1"/>
  <c r="H46" i="19"/>
  <c r="O46" i="19" s="1"/>
  <c r="AL45" i="19"/>
  <c r="AE45" i="19"/>
  <c r="X45" i="19"/>
  <c r="Q45" i="19"/>
  <c r="K45" i="19"/>
  <c r="L45" i="19" s="1"/>
  <c r="J45" i="19"/>
  <c r="G45" i="19"/>
  <c r="F45" i="19"/>
  <c r="R44" i="19"/>
  <c r="S44" i="19" s="1"/>
  <c r="Q44" i="19"/>
  <c r="X44" i="19" s="1"/>
  <c r="AE44" i="19" s="1"/>
  <c r="K44" i="19"/>
  <c r="L44" i="19" s="1"/>
  <c r="G44" i="19"/>
  <c r="H44" i="19" s="1"/>
  <c r="AQ43" i="19"/>
  <c r="AM43" i="19"/>
  <c r="AN43" i="19" s="1"/>
  <c r="AP43" i="19" s="1"/>
  <c r="AJ43" i="19"/>
  <c r="AF43" i="19"/>
  <c r="AG43" i="19" s="1"/>
  <c r="Y43" i="19"/>
  <c r="Z43" i="19" s="1"/>
  <c r="AI43" i="19" s="1"/>
  <c r="R43" i="19"/>
  <c r="S43" i="19" s="1"/>
  <c r="AB43" i="19" s="1"/>
  <c r="K43" i="19"/>
  <c r="L43" i="19" s="1"/>
  <c r="V43" i="19" s="1"/>
  <c r="G43" i="19"/>
  <c r="H43" i="19" s="1"/>
  <c r="O43" i="19" s="1"/>
  <c r="AM42" i="19"/>
  <c r="AN42" i="19" s="1"/>
  <c r="AF42" i="19"/>
  <c r="AG42" i="19" s="1"/>
  <c r="Y42" i="19"/>
  <c r="Z42" i="19" s="1"/>
  <c r="AJ42" i="19" s="1"/>
  <c r="R42" i="19"/>
  <c r="S42" i="19" s="1"/>
  <c r="AC42" i="19" s="1"/>
  <c r="K42" i="19"/>
  <c r="L42" i="19" s="1"/>
  <c r="G42" i="19"/>
  <c r="H42" i="19" s="1"/>
  <c r="O42" i="19" s="1"/>
  <c r="AM41" i="19"/>
  <c r="AN41" i="19" s="1"/>
  <c r="AP41" i="19" s="1"/>
  <c r="AJ41" i="19"/>
  <c r="AF41" i="19"/>
  <c r="AG41" i="19" s="1"/>
  <c r="AQ41" i="19" s="1"/>
  <c r="Y41" i="19"/>
  <c r="Z41" i="19" s="1"/>
  <c r="R41" i="19"/>
  <c r="S41" i="19" s="1"/>
  <c r="AB41" i="19" s="1"/>
  <c r="K41" i="19"/>
  <c r="L41" i="19" s="1"/>
  <c r="G41" i="19"/>
  <c r="H41" i="19" s="1"/>
  <c r="O41" i="19" s="1"/>
  <c r="AN40" i="19"/>
  <c r="AM40" i="19"/>
  <c r="AF40" i="19"/>
  <c r="AG40" i="19" s="1"/>
  <c r="Y40" i="19"/>
  <c r="Z40" i="19" s="1"/>
  <c r="S40" i="19"/>
  <c r="AC40" i="19" s="1"/>
  <c r="R40" i="19"/>
  <c r="K40" i="19"/>
  <c r="L40" i="19" s="1"/>
  <c r="G40" i="19"/>
  <c r="H40" i="19" s="1"/>
  <c r="O40"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Q36" i="19"/>
  <c r="AM36" i="19"/>
  <c r="AN36" i="19" s="1"/>
  <c r="AF36" i="19"/>
  <c r="AG36" i="19" s="1"/>
  <c r="Y36" i="19"/>
  <c r="Z36" i="19" s="1"/>
  <c r="V36" i="19"/>
  <c r="R36" i="19"/>
  <c r="S36" i="19" s="1"/>
  <c r="AC36" i="19" s="1"/>
  <c r="K36" i="19"/>
  <c r="L36" i="19" s="1"/>
  <c r="G36" i="19"/>
  <c r="H36" i="19" s="1"/>
  <c r="N36" i="19" s="1"/>
  <c r="AM35" i="19"/>
  <c r="AN35" i="19" s="1"/>
  <c r="AF35" i="19"/>
  <c r="AG35" i="19" s="1"/>
  <c r="Z35" i="19"/>
  <c r="Y35" i="19"/>
  <c r="R35" i="19"/>
  <c r="S35" i="19" s="1"/>
  <c r="K35" i="19"/>
  <c r="L35" i="19" s="1"/>
  <c r="G35" i="19"/>
  <c r="H35" i="19" s="1"/>
  <c r="O35" i="19" s="1"/>
  <c r="AM34" i="19"/>
  <c r="AN34" i="19" s="1"/>
  <c r="AJ34" i="19"/>
  <c r="AF34" i="19"/>
  <c r="AG34" i="19" s="1"/>
  <c r="AQ34" i="19" s="1"/>
  <c r="Y34" i="19"/>
  <c r="Z34" i="19" s="1"/>
  <c r="R34" i="19"/>
  <c r="S34" i="19" s="1"/>
  <c r="K34" i="19"/>
  <c r="L34" i="19" s="1"/>
  <c r="V34" i="19" s="1"/>
  <c r="G34" i="19"/>
  <c r="H34" i="19" s="1"/>
  <c r="O34" i="19" s="1"/>
  <c r="AM33" i="19"/>
  <c r="AN33" i="19" s="1"/>
  <c r="AF33" i="19"/>
  <c r="AG33" i="19" s="1"/>
  <c r="Y33" i="19"/>
  <c r="Z33" i="19" s="1"/>
  <c r="S33" i="19"/>
  <c r="R33" i="19"/>
  <c r="K33" i="19"/>
  <c r="L33" i="19" s="1"/>
  <c r="G33" i="19"/>
  <c r="H33" i="19" s="1"/>
  <c r="O33" i="19" s="1"/>
  <c r="AM32" i="19"/>
  <c r="AN32" i="19" s="1"/>
  <c r="AP32" i="19" s="1"/>
  <c r="AF32" i="19"/>
  <c r="AG32" i="19" s="1"/>
  <c r="AQ32" i="19" s="1"/>
  <c r="AC32" i="19"/>
  <c r="Y32" i="19"/>
  <c r="Z32" i="19" s="1"/>
  <c r="AJ32" i="19" s="1"/>
  <c r="R32" i="19"/>
  <c r="S32" i="19" s="1"/>
  <c r="K32" i="19"/>
  <c r="L32" i="19" s="1"/>
  <c r="H32" i="19"/>
  <c r="O32" i="19" s="1"/>
  <c r="G32" i="19"/>
  <c r="AM31" i="19"/>
  <c r="AN31" i="19" s="1"/>
  <c r="AP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AP28" i="19" s="1"/>
  <c r="Z28" i="19"/>
  <c r="AI28" i="19" s="1"/>
  <c r="V28" i="19"/>
  <c r="S28" i="19"/>
  <c r="N28" i="19"/>
  <c r="L28" i="19"/>
  <c r="H28" i="19"/>
  <c r="O28" i="19" s="1"/>
  <c r="AN27" i="19"/>
  <c r="AG27" i="19"/>
  <c r="AQ27" i="19" s="1"/>
  <c r="Z27" i="19"/>
  <c r="AJ27" i="19" s="1"/>
  <c r="V27" i="19"/>
  <c r="S27" i="19"/>
  <c r="O27" i="19"/>
  <c r="L27" i="19"/>
  <c r="H27" i="19"/>
  <c r="N27" i="19" s="1"/>
  <c r="AQ26" i="19"/>
  <c r="AN26" i="19"/>
  <c r="AI26" i="19"/>
  <c r="AG26" i="19"/>
  <c r="Z26" i="19"/>
  <c r="S26" i="19"/>
  <c r="L26" i="19"/>
  <c r="V26" i="19" s="1"/>
  <c r="H26" i="19"/>
  <c r="O26" i="19" s="1"/>
  <c r="AN25" i="19"/>
  <c r="AG25" i="19"/>
  <c r="AQ25" i="19" s="1"/>
  <c r="AB25" i="19"/>
  <c r="Z25" i="19"/>
  <c r="AJ25" i="19" s="1"/>
  <c r="S25" i="19"/>
  <c r="O25" i="19"/>
  <c r="L25" i="19"/>
  <c r="V25" i="19" s="1"/>
  <c r="H25" i="19"/>
  <c r="AQ24" i="19"/>
  <c r="AN24" i="19"/>
  <c r="AI24" i="19"/>
  <c r="AG24" i="19"/>
  <c r="Z24" i="19"/>
  <c r="S24" i="19"/>
  <c r="L24" i="19"/>
  <c r="V24" i="19" s="1"/>
  <c r="H24" i="19"/>
  <c r="O24" i="19" s="1"/>
  <c r="AN23" i="19"/>
  <c r="AG23" i="19"/>
  <c r="Z23" i="19"/>
  <c r="S23" i="19"/>
  <c r="L23" i="19"/>
  <c r="H23" i="19"/>
  <c r="AP80" i="30" l="1"/>
  <c r="AQ80" i="30" s="1"/>
  <c r="AP81" i="30"/>
  <c r="AQ81" i="30" s="1"/>
  <c r="I12" i="28" s="1"/>
  <c r="I12" i="33" s="1"/>
  <c r="AI80" i="30"/>
  <c r="AJ80" i="30" s="1"/>
  <c r="U81" i="30"/>
  <c r="V81" i="30" s="1"/>
  <c r="F12" i="28" s="1"/>
  <c r="F12" i="33" s="1"/>
  <c r="N81" i="30"/>
  <c r="O81" i="30" s="1"/>
  <c r="E12" i="28" s="1"/>
  <c r="E12" i="33" s="1"/>
  <c r="AE74" i="24"/>
  <c r="Y45" i="24"/>
  <c r="Z45" i="24" s="1"/>
  <c r="R45" i="24"/>
  <c r="S45" i="24"/>
  <c r="R45" i="20"/>
  <c r="S45" i="20" s="1"/>
  <c r="Y48" i="20"/>
  <c r="Y49" i="20" s="1"/>
  <c r="Y52" i="20" s="1"/>
  <c r="Z52" i="20" s="1"/>
  <c r="AE74" i="20"/>
  <c r="Y45" i="20"/>
  <c r="Z45" i="20" s="1"/>
  <c r="R48" i="20"/>
  <c r="R49" i="20" s="1"/>
  <c r="R52" i="20" s="1"/>
  <c r="S52" i="20" s="1"/>
  <c r="AE74" i="19"/>
  <c r="Y48" i="19"/>
  <c r="Y49" i="19" s="1"/>
  <c r="Y52" i="19" s="1"/>
  <c r="Z52" i="19" s="1"/>
  <c r="Y45" i="19"/>
  <c r="Z45" i="19" s="1"/>
  <c r="Y44" i="19"/>
  <c r="Z44" i="19" s="1"/>
  <c r="R45" i="19"/>
  <c r="S45" i="19" s="1"/>
  <c r="V42" i="26"/>
  <c r="AP29" i="24"/>
  <c r="AQ29" i="24" s="1"/>
  <c r="N29" i="24"/>
  <c r="O29" i="24" s="1"/>
  <c r="AN39" i="24"/>
  <c r="AP23" i="21"/>
  <c r="AG65" i="30"/>
  <c r="AI65" i="30" s="1"/>
  <c r="AJ65" i="30" s="1"/>
  <c r="H13" i="28" s="1"/>
  <c r="U64" i="30"/>
  <c r="V64" i="30" s="1"/>
  <c r="U34" i="20"/>
  <c r="AP71" i="30"/>
  <c r="AQ71" i="30" s="1"/>
  <c r="AP64" i="30"/>
  <c r="AQ64" i="30" s="1"/>
  <c r="Z71" i="30"/>
  <c r="AB71" i="30" s="1"/>
  <c r="AC71" i="30" s="1"/>
  <c r="AB70" i="30"/>
  <c r="AC70" i="30" s="1"/>
  <c r="N70" i="30"/>
  <c r="O70" i="30" s="1"/>
  <c r="U70" i="30"/>
  <c r="V70" i="30" s="1"/>
  <c r="AI70" i="30"/>
  <c r="AJ70" i="30" s="1"/>
  <c r="U71" i="30"/>
  <c r="V71" i="30" s="1"/>
  <c r="L65" i="30"/>
  <c r="N64" i="30"/>
  <c r="O64" i="30" s="1"/>
  <c r="AP70" i="30"/>
  <c r="AQ70" i="30" s="1"/>
  <c r="S65" i="30"/>
  <c r="AP41" i="24"/>
  <c r="AB40" i="24"/>
  <c r="AC40" i="24"/>
  <c r="AI40" i="26"/>
  <c r="AB40" i="26"/>
  <c r="AP24" i="26"/>
  <c r="AP27" i="26"/>
  <c r="AP23" i="26"/>
  <c r="AQ23" i="26" s="1"/>
  <c r="AI25" i="26"/>
  <c r="AI26" i="26"/>
  <c r="AI28" i="26"/>
  <c r="AI24" i="26"/>
  <c r="AJ25" i="26"/>
  <c r="AB26" i="26"/>
  <c r="AB25" i="26"/>
  <c r="AI31" i="26"/>
  <c r="U28" i="26"/>
  <c r="AP31" i="24"/>
  <c r="AB24" i="24"/>
  <c r="AJ25" i="24"/>
  <c r="AB28" i="24"/>
  <c r="AB23" i="24"/>
  <c r="AC23" i="24" s="1"/>
  <c r="AC24" i="24"/>
  <c r="AC27" i="24"/>
  <c r="U24" i="24"/>
  <c r="V27" i="24"/>
  <c r="N30" i="24"/>
  <c r="AP27" i="21"/>
  <c r="AI26" i="21"/>
  <c r="AP25" i="21"/>
  <c r="AP26" i="21"/>
  <c r="AP28" i="21"/>
  <c r="AI27" i="21"/>
  <c r="U26" i="21"/>
  <c r="U27" i="21"/>
  <c r="V26" i="21"/>
  <c r="AP24" i="20"/>
  <c r="AP26" i="20"/>
  <c r="AP25" i="20"/>
  <c r="U23" i="20"/>
  <c r="V23" i="20" s="1"/>
  <c r="U28" i="20"/>
  <c r="N23" i="20"/>
  <c r="O23" i="20" s="1"/>
  <c r="V27" i="20"/>
  <c r="N27" i="20"/>
  <c r="AP24" i="19"/>
  <c r="AP26" i="19"/>
  <c r="AQ28" i="19"/>
  <c r="AB23" i="19"/>
  <c r="AC23" i="19" s="1"/>
  <c r="AB27" i="19"/>
  <c r="AB28" i="19"/>
  <c r="AB24" i="19"/>
  <c r="AB26" i="19"/>
  <c r="U30" i="19"/>
  <c r="V30" i="19"/>
  <c r="N23" i="19"/>
  <c r="O23" i="19" s="1"/>
  <c r="N25" i="19"/>
  <c r="N26" i="19"/>
  <c r="N24" i="19"/>
  <c r="N29" i="19"/>
  <c r="O29" i="19" s="1"/>
  <c r="AB44" i="26"/>
  <c r="AQ44" i="26"/>
  <c r="AI44" i="26"/>
  <c r="AJ44" i="26" s="1"/>
  <c r="AP44" i="26"/>
  <c r="AC31" i="26"/>
  <c r="U31" i="26"/>
  <c r="V31" i="26" s="1"/>
  <c r="U40" i="26"/>
  <c r="V40" i="26" s="1"/>
  <c r="AC44" i="26"/>
  <c r="U44" i="26"/>
  <c r="V44" i="26" s="1"/>
  <c r="AB31" i="26"/>
  <c r="Z48" i="26"/>
  <c r="AQ31" i="26"/>
  <c r="N29" i="26"/>
  <c r="O29" i="26" s="1"/>
  <c r="AB29" i="26"/>
  <c r="AC29" i="26" s="1"/>
  <c r="AP29" i="26"/>
  <c r="AQ29" i="26" s="1"/>
  <c r="N40" i="26"/>
  <c r="N30" i="26"/>
  <c r="V30" i="26"/>
  <c r="AI32" i="26"/>
  <c r="AQ32" i="26"/>
  <c r="AJ38" i="26"/>
  <c r="AB38" i="26"/>
  <c r="AC41" i="26"/>
  <c r="U41" i="26"/>
  <c r="V41" i="26" s="1"/>
  <c r="O45" i="26"/>
  <c r="H39" i="26"/>
  <c r="AI34" i="26"/>
  <c r="AQ34" i="26"/>
  <c r="U36" i="26"/>
  <c r="AC36" i="26"/>
  <c r="O42" i="26"/>
  <c r="N42" i="26"/>
  <c r="AJ43" i="26"/>
  <c r="AB43" i="26"/>
  <c r="AG49" i="26"/>
  <c r="O31" i="26"/>
  <c r="N31" i="26"/>
  <c r="N32" i="26"/>
  <c r="V32" i="26"/>
  <c r="AB36" i="26"/>
  <c r="AJ36" i="26"/>
  <c r="AQ41" i="26"/>
  <c r="AI41" i="26"/>
  <c r="N43" i="26"/>
  <c r="Z51" i="26"/>
  <c r="Y52" i="26"/>
  <c r="Z52" i="26" s="1"/>
  <c r="U30" i="26"/>
  <c r="AC30" i="26"/>
  <c r="AP32" i="26"/>
  <c r="AB34" i="26"/>
  <c r="AJ34" i="26"/>
  <c r="V38" i="26"/>
  <c r="N38" i="26"/>
  <c r="Z39" i="26"/>
  <c r="AC25" i="26"/>
  <c r="V27" i="26"/>
  <c r="N27" i="26"/>
  <c r="AI27" i="26"/>
  <c r="AB30" i="26"/>
  <c r="AJ30" i="26"/>
  <c r="U32" i="26"/>
  <c r="AC32" i="26"/>
  <c r="O33" i="26"/>
  <c r="AQ38" i="26"/>
  <c r="AI38" i="26"/>
  <c r="O40" i="26"/>
  <c r="AJ41" i="26"/>
  <c r="AB41" i="26"/>
  <c r="AQ43" i="26"/>
  <c r="AI43" i="26"/>
  <c r="O44" i="26"/>
  <c r="V45" i="26"/>
  <c r="AF51" i="26"/>
  <c r="AG45" i="26"/>
  <c r="AB23" i="26"/>
  <c r="AC23" i="26" s="1"/>
  <c r="U25" i="26"/>
  <c r="AB27" i="26"/>
  <c r="U29" i="26"/>
  <c r="V29" i="26" s="1"/>
  <c r="AI29" i="26"/>
  <c r="AJ29" i="26" s="1"/>
  <c r="N37" i="26"/>
  <c r="U37" i="26"/>
  <c r="AB37" i="26"/>
  <c r="AI37" i="26"/>
  <c r="Z46" i="26"/>
  <c r="O48" i="26"/>
  <c r="S49" i="26"/>
  <c r="R52" i="26"/>
  <c r="S52" i="26" s="1"/>
  <c r="S51" i="26"/>
  <c r="AC53" i="26"/>
  <c r="U53" i="26"/>
  <c r="V53" i="26" s="1"/>
  <c r="U54" i="26"/>
  <c r="V54" i="26" s="1"/>
  <c r="V58" i="26"/>
  <c r="N58" i="26"/>
  <c r="O58" i="26" s="1"/>
  <c r="AB24" i="26"/>
  <c r="AJ24" i="26"/>
  <c r="V25" i="26"/>
  <c r="N25" i="26"/>
  <c r="U26" i="26"/>
  <c r="AB28" i="26"/>
  <c r="AJ28" i="26"/>
  <c r="N35" i="26"/>
  <c r="U35" i="26"/>
  <c r="AB35" i="26"/>
  <c r="AI35" i="26"/>
  <c r="AN39" i="26"/>
  <c r="N45" i="26"/>
  <c r="Z45" i="26"/>
  <c r="AM51" i="26"/>
  <c r="AN45" i="26"/>
  <c r="O46" i="26"/>
  <c r="AE49" i="26"/>
  <c r="AL49" i="26"/>
  <c r="AN49" i="26" s="1"/>
  <c r="AP49" i="26" s="1"/>
  <c r="X49" i="26"/>
  <c r="Z49" i="26" s="1"/>
  <c r="H51" i="26"/>
  <c r="AB53" i="26"/>
  <c r="O54" i="26"/>
  <c r="AQ56" i="26"/>
  <c r="AP58" i="26"/>
  <c r="N23" i="26"/>
  <c r="O23" i="26" s="1"/>
  <c r="AI23" i="26"/>
  <c r="AJ23" i="26" s="1"/>
  <c r="V34" i="26"/>
  <c r="AP34" i="26"/>
  <c r="AI36" i="26"/>
  <c r="AQ36" i="26"/>
  <c r="AC38" i="26"/>
  <c r="U38" i="26"/>
  <c r="L39" i="26"/>
  <c r="N41" i="26"/>
  <c r="AP41" i="26"/>
  <c r="AC43" i="26"/>
  <c r="U43" i="26"/>
  <c r="V43" i="26" s="1"/>
  <c r="AL46" i="26"/>
  <c r="AN46" i="26" s="1"/>
  <c r="AP46" i="26" s="1"/>
  <c r="AG46" i="26"/>
  <c r="AN54" i="26"/>
  <c r="AQ58" i="26"/>
  <c r="AI58" i="26"/>
  <c r="V24" i="26"/>
  <c r="N24" i="26"/>
  <c r="V28" i="26"/>
  <c r="N28" i="26"/>
  <c r="S39" i="26"/>
  <c r="U23" i="26"/>
  <c r="V23" i="26" s="1"/>
  <c r="AG39" i="26"/>
  <c r="V26" i="26"/>
  <c r="N26" i="26"/>
  <c r="U27" i="26"/>
  <c r="AI30" i="26"/>
  <c r="AQ30" i="26"/>
  <c r="AB32" i="26"/>
  <c r="AJ32" i="26"/>
  <c r="U34" i="26"/>
  <c r="AC34" i="26"/>
  <c r="N36" i="26"/>
  <c r="V36" i="26"/>
  <c r="AP36" i="26"/>
  <c r="U45" i="26"/>
  <c r="S46" i="26"/>
  <c r="K49" i="26"/>
  <c r="L49" i="26" s="1"/>
  <c r="N51" i="26"/>
  <c r="N52" i="26"/>
  <c r="O52" i="26" s="1"/>
  <c r="N53" i="26"/>
  <c r="O53" i="26" s="1"/>
  <c r="AE54" i="26"/>
  <c r="AL54" i="26" s="1"/>
  <c r="Z54" i="26"/>
  <c r="AB56" i="26"/>
  <c r="AC56" i="26" s="1"/>
  <c r="AJ56" i="26"/>
  <c r="AB58" i="26"/>
  <c r="AC58" i="26" s="1"/>
  <c r="AF59" i="26"/>
  <c r="AG59" i="26" s="1"/>
  <c r="Y59" i="26"/>
  <c r="Z59" i="26" s="1"/>
  <c r="K59" i="26"/>
  <c r="L59" i="26" s="1"/>
  <c r="U59" i="26" s="1"/>
  <c r="H59" i="26"/>
  <c r="AG54" i="26"/>
  <c r="U56" i="26"/>
  <c r="Q48" i="26"/>
  <c r="S48" i="26" s="1"/>
  <c r="AE48" i="26"/>
  <c r="AG48" i="26" s="1"/>
  <c r="AL48" i="26"/>
  <c r="AN48" i="26" s="1"/>
  <c r="AQ53" i="26"/>
  <c r="AI53" i="26"/>
  <c r="AJ53" i="26" s="1"/>
  <c r="AM55" i="26"/>
  <c r="AN55" i="26" s="1"/>
  <c r="AF55" i="26"/>
  <c r="AG55" i="26" s="1"/>
  <c r="Y55" i="26"/>
  <c r="Z55" i="26" s="1"/>
  <c r="R55" i="26"/>
  <c r="S55" i="26" s="1"/>
  <c r="K55" i="26"/>
  <c r="L55" i="26" s="1"/>
  <c r="V56" i="26"/>
  <c r="AI56" i="26"/>
  <c r="AJ58" i="26"/>
  <c r="AM57" i="26"/>
  <c r="AN57" i="26" s="1"/>
  <c r="AP57" i="26" s="1"/>
  <c r="AF57" i="26"/>
  <c r="AG57" i="26" s="1"/>
  <c r="Y57" i="26"/>
  <c r="Z57" i="26" s="1"/>
  <c r="R57" i="26"/>
  <c r="S57" i="26" s="1"/>
  <c r="K57" i="26"/>
  <c r="L57" i="26" s="1"/>
  <c r="O40" i="24"/>
  <c r="N40" i="24"/>
  <c r="U29" i="24"/>
  <c r="V29" i="24" s="1"/>
  <c r="AC31" i="24"/>
  <c r="U40" i="24"/>
  <c r="V40" i="24" s="1"/>
  <c r="H39" i="24"/>
  <c r="U31" i="24"/>
  <c r="V31" i="24" s="1"/>
  <c r="AB41" i="24"/>
  <c r="S48" i="24"/>
  <c r="AQ30" i="24"/>
  <c r="AI30" i="24"/>
  <c r="AC34" i="24"/>
  <c r="U34" i="24"/>
  <c r="AJ36" i="24"/>
  <c r="AB36" i="24"/>
  <c r="AI36" i="24"/>
  <c r="AQ38" i="24"/>
  <c r="AI38" i="24"/>
  <c r="V32" i="24"/>
  <c r="N32" i="24"/>
  <c r="U32" i="24"/>
  <c r="H47" i="24"/>
  <c r="AJ30" i="24"/>
  <c r="AB30" i="24"/>
  <c r="AQ32" i="24"/>
  <c r="AI32" i="24"/>
  <c r="V34" i="24"/>
  <c r="N34" i="24"/>
  <c r="AI34" i="24"/>
  <c r="AJ35" i="24"/>
  <c r="AJ59" i="24"/>
  <c r="AB59" i="24"/>
  <c r="AC59" i="24" s="1"/>
  <c r="L39" i="24"/>
  <c r="U23" i="24"/>
  <c r="V23" i="24" s="1"/>
  <c r="Z39" i="24"/>
  <c r="AQ28" i="24"/>
  <c r="AI28" i="24"/>
  <c r="AI29" i="24"/>
  <c r="AJ29" i="24" s="1"/>
  <c r="N31" i="24"/>
  <c r="V33" i="24"/>
  <c r="N33" i="24"/>
  <c r="AB34" i="24"/>
  <c r="AB35" i="24"/>
  <c r="AI37" i="24"/>
  <c r="AQ40" i="24"/>
  <c r="AI40" i="24"/>
  <c r="N41" i="24"/>
  <c r="AC43" i="24"/>
  <c r="U43" i="24"/>
  <c r="U51" i="24"/>
  <c r="AE52" i="24"/>
  <c r="Z52" i="24"/>
  <c r="N59" i="24"/>
  <c r="N23" i="24"/>
  <c r="O23" i="24" s="1"/>
  <c r="AI23" i="24"/>
  <c r="AJ23" i="24" s="1"/>
  <c r="AP23" i="24"/>
  <c r="AQ23" i="24" s="1"/>
  <c r="AG39" i="24"/>
  <c r="N24" i="24"/>
  <c r="AP25" i="24"/>
  <c r="AC26" i="24"/>
  <c r="U26" i="24"/>
  <c r="N27" i="24"/>
  <c r="V28" i="24"/>
  <c r="AC35" i="24"/>
  <c r="U35" i="24"/>
  <c r="N36" i="24"/>
  <c r="N37" i="24"/>
  <c r="AJ37" i="24"/>
  <c r="AB37" i="24"/>
  <c r="O44" i="24"/>
  <c r="S46" i="24"/>
  <c r="X46" i="24"/>
  <c r="AF49" i="24"/>
  <c r="AP51" i="24"/>
  <c r="AQ51" i="24" s="1"/>
  <c r="Z54" i="24"/>
  <c r="AQ24" i="24"/>
  <c r="AI24" i="24"/>
  <c r="O25" i="24"/>
  <c r="N25" i="24"/>
  <c r="AQ37" i="24"/>
  <c r="AJ38" i="24"/>
  <c r="AB38" i="24"/>
  <c r="AC42" i="24"/>
  <c r="U42" i="24"/>
  <c r="V42" i="24" s="1"/>
  <c r="V43" i="24"/>
  <c r="N43" i="24"/>
  <c r="AJ44" i="24"/>
  <c r="AB44" i="24"/>
  <c r="AC44" i="24" s="1"/>
  <c r="AL54" i="24"/>
  <c r="AN54" i="24" s="1"/>
  <c r="AP54" i="24" s="1"/>
  <c r="AG54" i="24"/>
  <c r="AP24" i="24"/>
  <c r="AQ27" i="24"/>
  <c r="AI27" i="24"/>
  <c r="AP27" i="24"/>
  <c r="AB29" i="24"/>
  <c r="AC29" i="24" s="1"/>
  <c r="U30" i="24"/>
  <c r="AQ31" i="24"/>
  <c r="AI31" i="24"/>
  <c r="AB32" i="24"/>
  <c r="U33" i="24"/>
  <c r="AC36" i="24"/>
  <c r="U36" i="24"/>
  <c r="AP36" i="24"/>
  <c r="U38" i="24"/>
  <c r="S39" i="24"/>
  <c r="AP40" i="24"/>
  <c r="AC41" i="24"/>
  <c r="U41" i="24"/>
  <c r="V41" i="24" s="1"/>
  <c r="AQ41" i="24"/>
  <c r="AI41" i="24"/>
  <c r="AJ43" i="24"/>
  <c r="AB43" i="24"/>
  <c r="N54" i="24"/>
  <c r="AP59" i="24"/>
  <c r="AQ59" i="24" s="1"/>
  <c r="G52" i="24"/>
  <c r="H52" i="24" s="1"/>
  <c r="H51" i="24"/>
  <c r="Z49" i="24"/>
  <c r="AF55" i="24"/>
  <c r="AG55" i="24" s="1"/>
  <c r="K55" i="24"/>
  <c r="L55" i="24" s="1"/>
  <c r="Y55" i="24"/>
  <c r="Z55" i="24" s="1"/>
  <c r="O58" i="24"/>
  <c r="AQ25" i="24"/>
  <c r="AI25" i="24"/>
  <c r="N42" i="24"/>
  <c r="U44" i="24"/>
  <c r="V44" i="24" s="1"/>
  <c r="AP44" i="24"/>
  <c r="AQ44" i="24" s="1"/>
  <c r="N46" i="24"/>
  <c r="AE48" i="24"/>
  <c r="AG48" i="24" s="1"/>
  <c r="X48" i="24"/>
  <c r="Z48" i="24" s="1"/>
  <c r="AL48" i="24"/>
  <c r="AN48" i="24" s="1"/>
  <c r="S49" i="24"/>
  <c r="V51" i="24"/>
  <c r="N51" i="24"/>
  <c r="Z51" i="24"/>
  <c r="S54" i="24"/>
  <c r="H55" i="24"/>
  <c r="AQ26" i="24"/>
  <c r="AI26" i="24"/>
  <c r="N45" i="24"/>
  <c r="O45" i="24" s="1"/>
  <c r="U45" i="24"/>
  <c r="V45" i="24" s="1"/>
  <c r="U48" i="24"/>
  <c r="V48" i="24" s="1"/>
  <c r="AM49" i="24"/>
  <c r="AN49" i="24" s="1"/>
  <c r="K49" i="24"/>
  <c r="L49" i="24" s="1"/>
  <c r="AM55" i="24"/>
  <c r="AN55" i="24" s="1"/>
  <c r="AP55" i="24" s="1"/>
  <c r="AE49" i="24"/>
  <c r="S52" i="24"/>
  <c r="V53" i="24"/>
  <c r="N53" i="24"/>
  <c r="O53" i="24" s="1"/>
  <c r="AM56" i="24"/>
  <c r="AN56" i="24" s="1"/>
  <c r="AP56" i="24" s="1"/>
  <c r="AF56" i="24"/>
  <c r="AG56" i="24" s="1"/>
  <c r="Y56" i="24"/>
  <c r="Z56" i="24" s="1"/>
  <c r="R56" i="24"/>
  <c r="S56" i="24" s="1"/>
  <c r="K56" i="24"/>
  <c r="L56" i="24" s="1"/>
  <c r="H56" i="24"/>
  <c r="V57" i="24"/>
  <c r="N52" i="24"/>
  <c r="O54" i="24"/>
  <c r="AB57" i="24"/>
  <c r="AC57" i="24" s="1"/>
  <c r="AP57" i="24"/>
  <c r="AQ57" i="24" s="1"/>
  <c r="O59" i="24"/>
  <c r="U59" i="24"/>
  <c r="V59" i="24" s="1"/>
  <c r="AI59" i="24"/>
  <c r="U40" i="21"/>
  <c r="V40" i="21" s="1"/>
  <c r="AC40" i="21"/>
  <c r="AP40" i="21"/>
  <c r="AP31" i="21"/>
  <c r="H48" i="21"/>
  <c r="AI44" i="21"/>
  <c r="N40" i="21"/>
  <c r="U44" i="21"/>
  <c r="N31" i="21"/>
  <c r="U35" i="21"/>
  <c r="AC35" i="21"/>
  <c r="AI37" i="21"/>
  <c r="AQ37" i="21"/>
  <c r="H56" i="21"/>
  <c r="AF56" i="21"/>
  <c r="AG56" i="21" s="1"/>
  <c r="R56" i="21"/>
  <c r="S56" i="21" s="1"/>
  <c r="Y56" i="21"/>
  <c r="Z56" i="21" s="1"/>
  <c r="K56" i="21"/>
  <c r="L56" i="21" s="1"/>
  <c r="AM56" i="21"/>
  <c r="AN56" i="21" s="1"/>
  <c r="AP56" i="21" s="1"/>
  <c r="AI29" i="21"/>
  <c r="AJ29" i="21" s="1"/>
  <c r="V33" i="21"/>
  <c r="AP33" i="21"/>
  <c r="AB35" i="21"/>
  <c r="AJ35" i="21"/>
  <c r="U29" i="21"/>
  <c r="V29" i="21" s="1"/>
  <c r="U31" i="21"/>
  <c r="V31" i="21" s="1"/>
  <c r="AI31" i="21"/>
  <c r="AQ31" i="21"/>
  <c r="U33" i="21"/>
  <c r="AC33" i="21"/>
  <c r="AB29" i="21"/>
  <c r="AC29" i="21" s="1"/>
  <c r="AJ37" i="21"/>
  <c r="AJ44" i="21"/>
  <c r="AB44" i="21"/>
  <c r="AC44" i="21" s="1"/>
  <c r="K49" i="21"/>
  <c r="L49" i="21" s="1"/>
  <c r="L48" i="21"/>
  <c r="AM57" i="21"/>
  <c r="AN57" i="21" s="1"/>
  <c r="AP57" i="21" s="1"/>
  <c r="K57" i="21"/>
  <c r="L57" i="21" s="1"/>
  <c r="H57" i="21"/>
  <c r="AF57" i="21"/>
  <c r="AG57" i="21" s="1"/>
  <c r="U23" i="21"/>
  <c r="V23" i="21" s="1"/>
  <c r="AQ23" i="21"/>
  <c r="AJ24" i="21"/>
  <c r="AB24" i="21"/>
  <c r="AQ25" i="21"/>
  <c r="AJ26" i="21"/>
  <c r="AB26" i="21"/>
  <c r="AQ27" i="21"/>
  <c r="AJ28" i="21"/>
  <c r="AB28" i="21"/>
  <c r="AC53" i="21"/>
  <c r="N54" i="21"/>
  <c r="N23" i="21"/>
  <c r="O23" i="21" s="1"/>
  <c r="AI23" i="21"/>
  <c r="AJ23" i="21" s="1"/>
  <c r="N25" i="21"/>
  <c r="V25" i="21"/>
  <c r="N27" i="21"/>
  <c r="V27" i="21"/>
  <c r="AF33" i="21"/>
  <c r="AG33" i="21" s="1"/>
  <c r="K35" i="21"/>
  <c r="L35" i="21" s="1"/>
  <c r="AM35" i="21"/>
  <c r="AN35" i="21" s="1"/>
  <c r="R37" i="21"/>
  <c r="S37" i="21" s="1"/>
  <c r="AB37" i="21" s="1"/>
  <c r="G38" i="21"/>
  <c r="H38" i="21" s="1"/>
  <c r="O38" i="21" s="1"/>
  <c r="AI40" i="21"/>
  <c r="AQ40" i="21"/>
  <c r="Y45" i="21"/>
  <c r="Z45" i="21" s="1"/>
  <c r="Z48" i="21"/>
  <c r="Y49" i="21"/>
  <c r="Z49" i="21" s="1"/>
  <c r="R57" i="21"/>
  <c r="S57" i="21" s="1"/>
  <c r="V44" i="21"/>
  <c r="N44" i="21"/>
  <c r="O44" i="21" s="1"/>
  <c r="AQ44" i="21"/>
  <c r="G59" i="21"/>
  <c r="AF54" i="21"/>
  <c r="AG54" i="21" s="1"/>
  <c r="AM51" i="21"/>
  <c r="K51" i="21"/>
  <c r="G54" i="21"/>
  <c r="H54" i="21" s="1"/>
  <c r="AF45" i="21"/>
  <c r="AG45" i="21" s="1"/>
  <c r="AP45" i="21" s="1"/>
  <c r="G55" i="21"/>
  <c r="G51" i="21"/>
  <c r="G45" i="21"/>
  <c r="H45" i="21" s="1"/>
  <c r="G43" i="21"/>
  <c r="H43" i="21" s="1"/>
  <c r="O43" i="21" s="1"/>
  <c r="AM42" i="21"/>
  <c r="AN42" i="21" s="1"/>
  <c r="AP42" i="21" s="1"/>
  <c r="AF42" i="21"/>
  <c r="AG42" i="21" s="1"/>
  <c r="Y42" i="21"/>
  <c r="Z42" i="21" s="1"/>
  <c r="R42" i="21"/>
  <c r="S42" i="21" s="1"/>
  <c r="K42" i="21"/>
  <c r="L42" i="21" s="1"/>
  <c r="AM54" i="21"/>
  <c r="AN54" i="21" s="1"/>
  <c r="AP54" i="21" s="1"/>
  <c r="R54" i="21"/>
  <c r="S54" i="21" s="1"/>
  <c r="AB54" i="21" s="1"/>
  <c r="AM43" i="21"/>
  <c r="AN43" i="21" s="1"/>
  <c r="AP43" i="21" s="1"/>
  <c r="AF43" i="21"/>
  <c r="AG43" i="21" s="1"/>
  <c r="Y43" i="21"/>
  <c r="Z43" i="21" s="1"/>
  <c r="R43" i="21"/>
  <c r="S43" i="21" s="1"/>
  <c r="L43" i="21"/>
  <c r="G42" i="21"/>
  <c r="H42" i="21" s="1"/>
  <c r="O42" i="21" s="1"/>
  <c r="AM38" i="21"/>
  <c r="AN38" i="21" s="1"/>
  <c r="AF38" i="21"/>
  <c r="AG38" i="21" s="1"/>
  <c r="Y38" i="21"/>
  <c r="Z38" i="21" s="1"/>
  <c r="R38" i="21"/>
  <c r="S38" i="21" s="1"/>
  <c r="K38" i="21"/>
  <c r="L38" i="21" s="1"/>
  <c r="G37" i="21"/>
  <c r="H37" i="21" s="1"/>
  <c r="O37" i="21" s="1"/>
  <c r="AM36" i="21"/>
  <c r="AN36" i="21" s="1"/>
  <c r="AP36" i="21" s="1"/>
  <c r="AF36" i="21"/>
  <c r="AG36" i="21" s="1"/>
  <c r="Y36" i="21"/>
  <c r="Z36" i="21" s="1"/>
  <c r="R36" i="21"/>
  <c r="S36" i="21" s="1"/>
  <c r="K36" i="21"/>
  <c r="L36" i="21" s="1"/>
  <c r="G35" i="21"/>
  <c r="H35" i="21" s="1"/>
  <c r="O35" i="21" s="1"/>
  <c r="AM34" i="21"/>
  <c r="AN34" i="21" s="1"/>
  <c r="AF34" i="21"/>
  <c r="AG34" i="21" s="1"/>
  <c r="Y34" i="21"/>
  <c r="Z34" i="21" s="1"/>
  <c r="R34" i="21"/>
  <c r="S34" i="21" s="1"/>
  <c r="K34" i="21"/>
  <c r="L34" i="21" s="1"/>
  <c r="G33" i="21"/>
  <c r="H33" i="21" s="1"/>
  <c r="O33" i="21" s="1"/>
  <c r="AM32" i="21"/>
  <c r="AN32" i="21" s="1"/>
  <c r="AP32" i="21" s="1"/>
  <c r="AF32" i="21"/>
  <c r="AG32" i="21" s="1"/>
  <c r="Y32" i="21"/>
  <c r="Z32" i="21" s="1"/>
  <c r="R32" i="21"/>
  <c r="S32" i="21" s="1"/>
  <c r="K32" i="21"/>
  <c r="L32" i="21" s="1"/>
  <c r="AM30" i="21"/>
  <c r="AN30" i="21" s="1"/>
  <c r="AF30" i="21"/>
  <c r="AG30" i="21" s="1"/>
  <c r="Y30" i="21"/>
  <c r="Z30" i="21" s="1"/>
  <c r="R30" i="21"/>
  <c r="S30" i="21" s="1"/>
  <c r="K30" i="21"/>
  <c r="L30" i="21" s="1"/>
  <c r="L39" i="21" s="1"/>
  <c r="AB23" i="21"/>
  <c r="AC23" i="21" s="1"/>
  <c r="AJ25" i="21"/>
  <c r="AB25" i="21"/>
  <c r="AJ27" i="21"/>
  <c r="AB27" i="21"/>
  <c r="N29" i="21"/>
  <c r="O29" i="21" s="1"/>
  <c r="AP29" i="21"/>
  <c r="AQ29" i="21" s="1"/>
  <c r="AB31" i="21"/>
  <c r="AJ31" i="21"/>
  <c r="G32" i="21"/>
  <c r="H32" i="21" s="1"/>
  <c r="O32" i="21" s="1"/>
  <c r="Y33" i="21"/>
  <c r="Z33" i="21" s="1"/>
  <c r="AF35" i="21"/>
  <c r="AG35" i="21" s="1"/>
  <c r="K37" i="21"/>
  <c r="L37" i="21" s="1"/>
  <c r="AM37" i="21"/>
  <c r="AN37" i="21" s="1"/>
  <c r="AP37" i="21" s="1"/>
  <c r="AB40" i="21"/>
  <c r="AJ40" i="21"/>
  <c r="R45" i="21"/>
  <c r="S45" i="21" s="1"/>
  <c r="L46" i="21"/>
  <c r="Q46" i="21"/>
  <c r="R49" i="21"/>
  <c r="S49" i="21" s="1"/>
  <c r="S48" i="21"/>
  <c r="AM49" i="21"/>
  <c r="AN49" i="21" s="1"/>
  <c r="AN48" i="21"/>
  <c r="AP48" i="21" s="1"/>
  <c r="AQ48" i="21" s="1"/>
  <c r="Y57" i="21"/>
  <c r="Z57" i="21" s="1"/>
  <c r="AG49" i="21"/>
  <c r="V58" i="21"/>
  <c r="V53" i="21"/>
  <c r="N53" i="21"/>
  <c r="O53" i="21" s="1"/>
  <c r="AJ36" i="20"/>
  <c r="AB36" i="20"/>
  <c r="N37" i="20"/>
  <c r="N41" i="20"/>
  <c r="AP41" i="20"/>
  <c r="AB42" i="20"/>
  <c r="AC36" i="20"/>
  <c r="U36" i="20"/>
  <c r="U42" i="20"/>
  <c r="N36" i="20"/>
  <c r="AQ36" i="20"/>
  <c r="AI36" i="20"/>
  <c r="AI40" i="20"/>
  <c r="U41" i="20"/>
  <c r="V41" i="20" s="1"/>
  <c r="AN39" i="20"/>
  <c r="AP30" i="20"/>
  <c r="AI38" i="20"/>
  <c r="AB45" i="20"/>
  <c r="AC45" i="20" s="1"/>
  <c r="AB44" i="20"/>
  <c r="AC44" i="20" s="1"/>
  <c r="K56" i="20"/>
  <c r="L56" i="20" s="1"/>
  <c r="N56" i="20" s="1"/>
  <c r="AF56" i="20"/>
  <c r="AG56" i="20" s="1"/>
  <c r="Z49" i="20"/>
  <c r="AP56" i="20"/>
  <c r="AP33" i="20"/>
  <c r="AI29" i="20"/>
  <c r="AJ29" i="20" s="1"/>
  <c r="U31" i="20"/>
  <c r="V31" i="20" s="1"/>
  <c r="AC31" i="20"/>
  <c r="U33" i="20"/>
  <c r="AC33" i="20"/>
  <c r="AB52" i="20"/>
  <c r="AB31" i="20"/>
  <c r="AJ31" i="20"/>
  <c r="AP35" i="20"/>
  <c r="AB37" i="20"/>
  <c r="AJ37" i="20"/>
  <c r="Z39" i="20"/>
  <c r="N34" i="20"/>
  <c r="O34" i="20"/>
  <c r="AI37" i="20"/>
  <c r="AQ37" i="20"/>
  <c r="AB29" i="20"/>
  <c r="AC29" i="20" s="1"/>
  <c r="N33" i="20"/>
  <c r="V33" i="20"/>
  <c r="N35" i="20"/>
  <c r="V35" i="20"/>
  <c r="AI35" i="20"/>
  <c r="AQ35" i="20"/>
  <c r="Z48" i="20"/>
  <c r="AE48" i="20"/>
  <c r="AL48" i="20" s="1"/>
  <c r="AQ24" i="20"/>
  <c r="AJ25" i="20"/>
  <c r="AB25" i="20"/>
  <c r="AP29" i="20"/>
  <c r="AQ29" i="20" s="1"/>
  <c r="AI31" i="20"/>
  <c r="AB33" i="20"/>
  <c r="U35" i="20"/>
  <c r="AC41" i="20"/>
  <c r="AM57" i="20"/>
  <c r="AN57" i="20" s="1"/>
  <c r="AF57" i="20"/>
  <c r="AG57" i="20" s="1"/>
  <c r="Y57" i="20"/>
  <c r="Z57" i="20" s="1"/>
  <c r="R57" i="20"/>
  <c r="S57" i="20" s="1"/>
  <c r="K57" i="20"/>
  <c r="L57" i="20" s="1"/>
  <c r="H57" i="20"/>
  <c r="H39" i="20"/>
  <c r="N24" i="20"/>
  <c r="V24" i="20"/>
  <c r="AI24" i="20"/>
  <c r="AI26" i="20"/>
  <c r="N28" i="20"/>
  <c r="V28" i="20"/>
  <c r="AI28" i="20"/>
  <c r="N32" i="20"/>
  <c r="U32" i="20"/>
  <c r="AB32" i="20"/>
  <c r="AI32" i="20"/>
  <c r="AB38" i="20"/>
  <c r="AJ38" i="20"/>
  <c r="L39" i="20"/>
  <c r="AQ40" i="20"/>
  <c r="AC42" i="20"/>
  <c r="AJ43" i="20"/>
  <c r="AB43" i="20"/>
  <c r="O45" i="20"/>
  <c r="S48" i="20"/>
  <c r="AB56" i="20"/>
  <c r="AC56" i="20" s="1"/>
  <c r="U58" i="20"/>
  <c r="AI58" i="20"/>
  <c r="AG39" i="20"/>
  <c r="AJ24" i="20"/>
  <c r="AB24" i="20"/>
  <c r="AJ26" i="20"/>
  <c r="AB26" i="20"/>
  <c r="AJ28" i="20"/>
  <c r="AB28" i="20"/>
  <c r="N30" i="20"/>
  <c r="U30" i="20"/>
  <c r="AB30" i="20"/>
  <c r="AI30" i="20"/>
  <c r="N38" i="20"/>
  <c r="U38" i="20"/>
  <c r="AB40" i="20"/>
  <c r="AJ40" i="20"/>
  <c r="AI41" i="20"/>
  <c r="AQ41" i="20"/>
  <c r="N42" i="20"/>
  <c r="V42" i="20"/>
  <c r="AP42" i="20"/>
  <c r="U43" i="20"/>
  <c r="AC43" i="20"/>
  <c r="U45" i="20"/>
  <c r="V45" i="20" s="1"/>
  <c r="L48" i="20"/>
  <c r="S49" i="20"/>
  <c r="AC52" i="20"/>
  <c r="AJ53" i="20"/>
  <c r="U56" i="20"/>
  <c r="AI56" i="20"/>
  <c r="AJ56" i="20" s="1"/>
  <c r="AQ56" i="20"/>
  <c r="AJ58" i="20"/>
  <c r="AP58" i="20"/>
  <c r="AQ58" i="20" s="1"/>
  <c r="AB23" i="20"/>
  <c r="AC23" i="20" s="1"/>
  <c r="U26" i="20"/>
  <c r="AQ26" i="20"/>
  <c r="AJ27" i="20"/>
  <c r="AB27" i="20"/>
  <c r="AQ28" i="20"/>
  <c r="AQ31" i="20"/>
  <c r="AJ33" i="20"/>
  <c r="AC35" i="20"/>
  <c r="O36" i="20"/>
  <c r="V37" i="20"/>
  <c r="AP37" i="20"/>
  <c r="AQ38" i="20"/>
  <c r="AJ42" i="20"/>
  <c r="L49" i="20"/>
  <c r="K52" i="20"/>
  <c r="L52" i="20" s="1"/>
  <c r="K51" i="20"/>
  <c r="L51" i="20" s="1"/>
  <c r="AE54" i="20"/>
  <c r="Z54" i="20"/>
  <c r="V58" i="20"/>
  <c r="N58" i="20"/>
  <c r="S39" i="20"/>
  <c r="AP23" i="20"/>
  <c r="AQ23" i="20" s="1"/>
  <c r="N26" i="20"/>
  <c r="AI23" i="20"/>
  <c r="AJ23" i="20" s="1"/>
  <c r="AI25" i="20"/>
  <c r="AI27" i="20"/>
  <c r="U29" i="20"/>
  <c r="V29" i="20" s="1"/>
  <c r="N31" i="20"/>
  <c r="AP31" i="20"/>
  <c r="AI33" i="20"/>
  <c r="AQ33" i="20"/>
  <c r="AB35" i="20"/>
  <c r="AJ35" i="20"/>
  <c r="U37" i="20"/>
  <c r="AC37" i="20"/>
  <c r="AP38" i="20"/>
  <c r="U40" i="20"/>
  <c r="V40" i="20" s="1"/>
  <c r="AC40" i="20"/>
  <c r="AB41" i="20"/>
  <c r="AJ41" i="20"/>
  <c r="AI42" i="20"/>
  <c r="AQ42" i="20"/>
  <c r="N43" i="20"/>
  <c r="V43" i="20"/>
  <c r="U44" i="20"/>
  <c r="V44" i="20" s="1"/>
  <c r="AC46" i="20"/>
  <c r="U46" i="20"/>
  <c r="V46" i="20" s="1"/>
  <c r="AQ46" i="20"/>
  <c r="AI46" i="20"/>
  <c r="AJ46" i="20" s="1"/>
  <c r="G49" i="20"/>
  <c r="H48" i="20"/>
  <c r="Y51" i="20"/>
  <c r="Z51" i="20" s="1"/>
  <c r="V56" i="20"/>
  <c r="AB58" i="20"/>
  <c r="AC58" i="20" s="1"/>
  <c r="O46" i="20"/>
  <c r="R51" i="20"/>
  <c r="S51" i="20" s="1"/>
  <c r="AM55" i="20"/>
  <c r="AN55" i="20" s="1"/>
  <c r="AF55" i="20"/>
  <c r="AG55" i="20" s="1"/>
  <c r="Y55" i="20"/>
  <c r="Z55" i="20" s="1"/>
  <c r="R55" i="20"/>
  <c r="S55" i="20" s="1"/>
  <c r="K55" i="20"/>
  <c r="L55" i="20" s="1"/>
  <c r="H55" i="20"/>
  <c r="O58" i="20"/>
  <c r="H59" i="20"/>
  <c r="N59" i="20" s="1"/>
  <c r="AF59" i="20"/>
  <c r="AG59" i="20" s="1"/>
  <c r="R59" i="20"/>
  <c r="S59" i="20" s="1"/>
  <c r="Y59" i="20"/>
  <c r="Z59" i="20" s="1"/>
  <c r="O44" i="20"/>
  <c r="N54" i="20"/>
  <c r="O54" i="20" s="1"/>
  <c r="O56" i="20"/>
  <c r="AF44" i="20"/>
  <c r="AG44" i="20" s="1"/>
  <c r="AC53" i="20"/>
  <c r="U53" i="20"/>
  <c r="V53" i="20" s="1"/>
  <c r="S54" i="20"/>
  <c r="AC31" i="19"/>
  <c r="U31" i="19"/>
  <c r="AJ33" i="19"/>
  <c r="AB33" i="19"/>
  <c r="AP29" i="19"/>
  <c r="AQ29" i="19" s="1"/>
  <c r="AQ35" i="19"/>
  <c r="AI35" i="19"/>
  <c r="AP35" i="19"/>
  <c r="R57" i="19"/>
  <c r="S57" i="19" s="1"/>
  <c r="U57" i="19" s="1"/>
  <c r="AB32" i="19"/>
  <c r="AI34" i="19"/>
  <c r="AP34" i="19"/>
  <c r="AC41" i="19"/>
  <c r="H48" i="19"/>
  <c r="S54" i="19"/>
  <c r="U54" i="19" s="1"/>
  <c r="V54" i="19" s="1"/>
  <c r="H57" i="19"/>
  <c r="Y57" i="19"/>
  <c r="Z57" i="19" s="1"/>
  <c r="H59" i="19"/>
  <c r="Y59" i="19"/>
  <c r="Z59" i="19" s="1"/>
  <c r="N37" i="19"/>
  <c r="R51" i="19"/>
  <c r="S51" i="19" s="1"/>
  <c r="AM59" i="19"/>
  <c r="AN59" i="19" s="1"/>
  <c r="AP59" i="19" s="1"/>
  <c r="AQ59" i="19" s="1"/>
  <c r="U32" i="19"/>
  <c r="AB34" i="19"/>
  <c r="O36" i="19"/>
  <c r="AP36" i="19"/>
  <c r="V38" i="19"/>
  <c r="U41" i="19"/>
  <c r="V41" i="19" s="1"/>
  <c r="H45" i="19"/>
  <c r="O45" i="19" s="1"/>
  <c r="K57" i="19"/>
  <c r="L57" i="19" s="1"/>
  <c r="K59" i="19"/>
  <c r="L59" i="19" s="1"/>
  <c r="AQ30" i="19"/>
  <c r="AI30" i="19"/>
  <c r="V33" i="19"/>
  <c r="N33" i="19"/>
  <c r="AC35" i="19"/>
  <c r="U35" i="19"/>
  <c r="AI36" i="19"/>
  <c r="AJ36" i="19"/>
  <c r="AB36" i="19"/>
  <c r="AC37" i="19"/>
  <c r="U37" i="19"/>
  <c r="AQ40" i="19"/>
  <c r="AI40" i="19"/>
  <c r="U44" i="19"/>
  <c r="V44" i="19" s="1"/>
  <c r="AB52" i="19"/>
  <c r="AC52" i="19" s="1"/>
  <c r="AB59" i="19"/>
  <c r="AC59" i="19" s="1"/>
  <c r="AN39" i="19"/>
  <c r="V31" i="19"/>
  <c r="N31" i="19"/>
  <c r="AJ31" i="19"/>
  <c r="AB31" i="19"/>
  <c r="AJ37" i="19"/>
  <c r="AB37" i="19"/>
  <c r="N42" i="19"/>
  <c r="Z39" i="19"/>
  <c r="U29" i="19"/>
  <c r="V29" i="19" s="1"/>
  <c r="AP30" i="19"/>
  <c r="AQ31" i="19"/>
  <c r="AI31" i="19"/>
  <c r="AC33" i="19"/>
  <c r="U33" i="19"/>
  <c r="AQ33" i="19"/>
  <c r="AI33" i="19"/>
  <c r="AJ35" i="19"/>
  <c r="AB35" i="19"/>
  <c r="O38" i="19"/>
  <c r="N38" i="19"/>
  <c r="AP40" i="19"/>
  <c r="AQ42" i="19"/>
  <c r="AI42" i="19"/>
  <c r="N44" i="19"/>
  <c r="U45" i="19"/>
  <c r="V45" i="19" s="1"/>
  <c r="AB29" i="19"/>
  <c r="AC29" i="19" s="1"/>
  <c r="N30" i="19"/>
  <c r="V32" i="19"/>
  <c r="N32" i="19"/>
  <c r="AP33" i="19"/>
  <c r="AC34" i="19"/>
  <c r="U34" i="19"/>
  <c r="V35" i="19"/>
  <c r="N35" i="19"/>
  <c r="AJ40" i="19"/>
  <c r="AB40" i="19"/>
  <c r="AP42" i="19"/>
  <c r="AL44" i="19"/>
  <c r="U52" i="19"/>
  <c r="V52" i="19" s="1"/>
  <c r="AI29" i="19"/>
  <c r="AJ29" i="19" s="1"/>
  <c r="AQ55" i="19"/>
  <c r="N59" i="19"/>
  <c r="AP37" i="19"/>
  <c r="U40" i="19"/>
  <c r="V40" i="19" s="1"/>
  <c r="AB42" i="19"/>
  <c r="O44" i="19"/>
  <c r="Y55" i="19"/>
  <c r="Z55" i="19" s="1"/>
  <c r="AI55" i="19" s="1"/>
  <c r="U23" i="19"/>
  <c r="V23" i="19" s="1"/>
  <c r="AP23" i="19"/>
  <c r="AQ23" i="19" s="1"/>
  <c r="AJ24" i="19"/>
  <c r="AC25" i="19"/>
  <c r="U25" i="19"/>
  <c r="AP25" i="19"/>
  <c r="AJ26" i="19"/>
  <c r="AC27" i="19"/>
  <c r="U27" i="19"/>
  <c r="AP27" i="19"/>
  <c r="AJ28" i="19"/>
  <c r="AI37" i="19"/>
  <c r="AI38" i="19"/>
  <c r="AQ38" i="19"/>
  <c r="S39" i="19"/>
  <c r="AG39" i="19"/>
  <c r="N40" i="19"/>
  <c r="N41" i="19"/>
  <c r="U42" i="19"/>
  <c r="V42" i="19" s="1"/>
  <c r="U43" i="19"/>
  <c r="AC43" i="19"/>
  <c r="AI46" i="19"/>
  <c r="AJ46" i="19" s="1"/>
  <c r="O58" i="19"/>
  <c r="L39" i="19"/>
  <c r="AI23" i="19"/>
  <c r="AJ23" i="19" s="1"/>
  <c r="AI25" i="19"/>
  <c r="AI27" i="19"/>
  <c r="AB30" i="19"/>
  <c r="AI32" i="19"/>
  <c r="N34" i="19"/>
  <c r="U36" i="19"/>
  <c r="AB38" i="19"/>
  <c r="H39" i="19"/>
  <c r="AI41" i="19"/>
  <c r="N43" i="19"/>
  <c r="N45" i="19"/>
  <c r="L48" i="19"/>
  <c r="Q48" i="19"/>
  <c r="S49" i="19"/>
  <c r="K51" i="19"/>
  <c r="L51" i="19" s="1"/>
  <c r="L49" i="19"/>
  <c r="AC53" i="19"/>
  <c r="G52" i="19"/>
  <c r="H52" i="19" s="1"/>
  <c r="H49" i="19"/>
  <c r="G51" i="19"/>
  <c r="H51" i="19" s="1"/>
  <c r="AM55" i="19"/>
  <c r="AN55" i="19" s="1"/>
  <c r="AP55" i="19" s="1"/>
  <c r="K55" i="19"/>
  <c r="L55" i="19" s="1"/>
  <c r="R55" i="19"/>
  <c r="S55" i="19" s="1"/>
  <c r="H55" i="19"/>
  <c r="AC24" i="19"/>
  <c r="U24" i="19"/>
  <c r="AC26" i="19"/>
  <c r="U26" i="19"/>
  <c r="AC28" i="19"/>
  <c r="U28" i="19"/>
  <c r="AB45" i="19"/>
  <c r="AC45" i="19" s="1"/>
  <c r="AP46" i="19"/>
  <c r="AQ46" i="19" s="1"/>
  <c r="Z49" i="19"/>
  <c r="Y51" i="19"/>
  <c r="Z51" i="19" s="1"/>
  <c r="N54" i="19"/>
  <c r="O54" i="19" s="1"/>
  <c r="X54" i="19"/>
  <c r="AE54" i="19" s="1"/>
  <c r="Z54" i="19"/>
  <c r="AM56" i="19"/>
  <c r="AN56" i="19" s="1"/>
  <c r="AF56" i="19"/>
  <c r="AG56" i="19" s="1"/>
  <c r="Y56" i="19"/>
  <c r="Z56" i="19" s="1"/>
  <c r="R56" i="19"/>
  <c r="S56" i="19" s="1"/>
  <c r="K56" i="19"/>
  <c r="L56" i="19" s="1"/>
  <c r="H56" i="19"/>
  <c r="V57" i="19"/>
  <c r="V53" i="19"/>
  <c r="N53" i="19"/>
  <c r="O53" i="19" s="1"/>
  <c r="AP57" i="19"/>
  <c r="AQ57" i="19" s="1"/>
  <c r="O59" i="19"/>
  <c r="U59" i="19"/>
  <c r="V59" i="19" s="1"/>
  <c r="AI59" i="19"/>
  <c r="AJ59" i="19" s="1"/>
  <c r="Q74" i="18"/>
  <c r="R45" i="18" s="1"/>
  <c r="S45" i="18" s="1"/>
  <c r="AM59" i="18"/>
  <c r="AN59" i="18" s="1"/>
  <c r="AF59" i="18"/>
  <c r="AG59" i="18" s="1"/>
  <c r="Y59" i="18"/>
  <c r="Z59" i="18" s="1"/>
  <c r="H59" i="18"/>
  <c r="G59" i="18"/>
  <c r="R59" i="18" s="1"/>
  <c r="S59" i="18" s="1"/>
  <c r="AN58" i="18"/>
  <c r="AM58" i="18"/>
  <c r="AG58" i="18"/>
  <c r="AF58" i="18"/>
  <c r="Z58" i="18"/>
  <c r="Y58" i="18"/>
  <c r="S58" i="18"/>
  <c r="L58" i="18"/>
  <c r="K58" i="18"/>
  <c r="H58" i="18"/>
  <c r="G57" i="18"/>
  <c r="Y57" i="18" s="1"/>
  <c r="Z57" i="18" s="1"/>
  <c r="G56" i="18"/>
  <c r="H56" i="18" s="1"/>
  <c r="G55" i="18"/>
  <c r="AF55" i="18" s="1"/>
  <c r="AG55" i="18" s="1"/>
  <c r="AM54" i="18"/>
  <c r="AF54" i="18"/>
  <c r="Y54" i="18"/>
  <c r="X54" i="18"/>
  <c r="AE54" i="18" s="1"/>
  <c r="R54" i="18"/>
  <c r="Q54" i="18"/>
  <c r="L54" i="18"/>
  <c r="K54" i="18"/>
  <c r="J54" i="18"/>
  <c r="G54" i="18"/>
  <c r="H54" i="18" s="1"/>
  <c r="AN53" i="18"/>
  <c r="AP53" i="18" s="1"/>
  <c r="AQ53" i="18" s="1"/>
  <c r="AG53" i="18"/>
  <c r="AB53" i="18"/>
  <c r="Z53" i="18"/>
  <c r="AI53" i="18" s="1"/>
  <c r="AJ53" i="18" s="1"/>
  <c r="S53" i="18"/>
  <c r="L53" i="18"/>
  <c r="H53" i="18"/>
  <c r="Q52" i="18"/>
  <c r="X52" i="18" s="1"/>
  <c r="AE52" i="18" s="1"/>
  <c r="AL52" i="18" s="1"/>
  <c r="X51" i="18"/>
  <c r="AE51" i="18" s="1"/>
  <c r="AL51" i="18" s="1"/>
  <c r="Q51" i="18"/>
  <c r="J49" i="18"/>
  <c r="Q49" i="18" s="1"/>
  <c r="X49" i="18" s="1"/>
  <c r="AE49" i="18" s="1"/>
  <c r="AL49" i="18" s="1"/>
  <c r="K48" i="18"/>
  <c r="K49" i="18" s="1"/>
  <c r="K52" i="18" s="1"/>
  <c r="L52" i="18" s="1"/>
  <c r="J48" i="18"/>
  <c r="H48" i="18"/>
  <c r="G48" i="18"/>
  <c r="G49" i="18" s="1"/>
  <c r="AP46" i="18"/>
  <c r="AN46" i="18"/>
  <c r="AG46" i="18"/>
  <c r="Z46" i="18"/>
  <c r="S46" i="18"/>
  <c r="AB46" i="18" s="1"/>
  <c r="AC46" i="18" s="1"/>
  <c r="L46" i="18"/>
  <c r="H46" i="18"/>
  <c r="AL45" i="18"/>
  <c r="AE45" i="18"/>
  <c r="X45" i="18"/>
  <c r="Q45" i="18"/>
  <c r="K45" i="18"/>
  <c r="L45" i="18" s="1"/>
  <c r="J45" i="18"/>
  <c r="G45" i="18"/>
  <c r="F45" i="18"/>
  <c r="H45" i="18" s="1"/>
  <c r="Q44" i="18"/>
  <c r="X44" i="18" s="1"/>
  <c r="AE44" i="18" s="1"/>
  <c r="AL44" i="18" s="1"/>
  <c r="K44" i="18"/>
  <c r="L44" i="18" s="1"/>
  <c r="G44" i="18"/>
  <c r="H44" i="18" s="1"/>
  <c r="AM43" i="18"/>
  <c r="AN43" i="18" s="1"/>
  <c r="AP43" i="18" s="1"/>
  <c r="AF43" i="18"/>
  <c r="AG43" i="18" s="1"/>
  <c r="AQ43" i="18" s="1"/>
  <c r="Y43" i="18"/>
  <c r="Z43" i="18" s="1"/>
  <c r="R43" i="18"/>
  <c r="S43" i="18" s="1"/>
  <c r="AC43" i="18" s="1"/>
  <c r="N43" i="18"/>
  <c r="K43" i="18"/>
  <c r="L43" i="18" s="1"/>
  <c r="G43" i="18"/>
  <c r="H43" i="18" s="1"/>
  <c r="O43" i="18" s="1"/>
  <c r="AM42" i="18"/>
  <c r="AN42" i="18" s="1"/>
  <c r="AP42" i="18" s="1"/>
  <c r="AF42" i="18"/>
  <c r="AG42" i="18" s="1"/>
  <c r="Z42" i="18"/>
  <c r="Y42" i="18"/>
  <c r="R42" i="18"/>
  <c r="S42" i="18" s="1"/>
  <c r="K42" i="18"/>
  <c r="L42" i="18" s="1"/>
  <c r="G42" i="18"/>
  <c r="H42" i="18" s="1"/>
  <c r="AQ41" i="18"/>
  <c r="AM41" i="18"/>
  <c r="AN41" i="18" s="1"/>
  <c r="AF41" i="18"/>
  <c r="AG41" i="18" s="1"/>
  <c r="AP41" i="18" s="1"/>
  <c r="Y41" i="18"/>
  <c r="Z41" i="18" s="1"/>
  <c r="AJ41" i="18" s="1"/>
  <c r="R41" i="18"/>
  <c r="S41" i="18" s="1"/>
  <c r="K41" i="18"/>
  <c r="L41" i="18" s="1"/>
  <c r="G41" i="18"/>
  <c r="H41" i="18" s="1"/>
  <c r="O41" i="18" s="1"/>
  <c r="AM40" i="18"/>
  <c r="AN40" i="18" s="1"/>
  <c r="AP40" i="18" s="1"/>
  <c r="AF40" i="18"/>
  <c r="AG40" i="18" s="1"/>
  <c r="AQ40" i="18" s="1"/>
  <c r="Y40" i="18"/>
  <c r="Z40" i="18" s="1"/>
  <c r="S40" i="18"/>
  <c r="R40" i="18"/>
  <c r="K40" i="18"/>
  <c r="L40" i="18" s="1"/>
  <c r="G40" i="18"/>
  <c r="H40" i="18" s="1"/>
  <c r="O40" i="18" s="1"/>
  <c r="AQ38" i="18"/>
  <c r="AM38" i="18"/>
  <c r="AN38" i="18" s="1"/>
  <c r="AJ38" i="18"/>
  <c r="AF38" i="18"/>
  <c r="AG38" i="18" s="1"/>
  <c r="Y38" i="18"/>
  <c r="Z38" i="18" s="1"/>
  <c r="R38" i="18"/>
  <c r="S38" i="18" s="1"/>
  <c r="O38" i="18"/>
  <c r="K38" i="18"/>
  <c r="L38" i="18" s="1"/>
  <c r="G38" i="18"/>
  <c r="H38" i="18" s="1"/>
  <c r="AN37" i="18"/>
  <c r="AP37" i="18" s="1"/>
  <c r="AM37" i="18"/>
  <c r="AF37" i="18"/>
  <c r="AG37" i="18" s="1"/>
  <c r="AQ37" i="18" s="1"/>
  <c r="Z37" i="18"/>
  <c r="AJ37" i="18" s="1"/>
  <c r="Y37" i="18"/>
  <c r="S37" i="18"/>
  <c r="R37" i="18"/>
  <c r="K37" i="18"/>
  <c r="L37" i="18" s="1"/>
  <c r="G37" i="18"/>
  <c r="H37" i="18" s="1"/>
  <c r="O37" i="18" s="1"/>
  <c r="AM36" i="18"/>
  <c r="AN36" i="18" s="1"/>
  <c r="AF36" i="18"/>
  <c r="AG36" i="18" s="1"/>
  <c r="AC36" i="18"/>
  <c r="Y36" i="18"/>
  <c r="Z36" i="18" s="1"/>
  <c r="AJ36" i="18" s="1"/>
  <c r="R36" i="18"/>
  <c r="S36" i="18" s="1"/>
  <c r="K36" i="18"/>
  <c r="L36" i="18" s="1"/>
  <c r="V36" i="18" s="1"/>
  <c r="G36" i="18"/>
  <c r="H36" i="18" s="1"/>
  <c r="O36" i="18" s="1"/>
  <c r="AM35" i="18"/>
  <c r="AN35" i="18" s="1"/>
  <c r="AP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N34" i="18"/>
  <c r="K34" i="18"/>
  <c r="L34" i="18" s="1"/>
  <c r="G34" i="18"/>
  <c r="H34" i="18" s="1"/>
  <c r="O34" i="18" s="1"/>
  <c r="AM33" i="18"/>
  <c r="AN33" i="18" s="1"/>
  <c r="AP33" i="18" s="1"/>
  <c r="AF33" i="18"/>
  <c r="AG33" i="18" s="1"/>
  <c r="Z33" i="18"/>
  <c r="Y33" i="18"/>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AB28" i="18"/>
  <c r="Z28" i="18"/>
  <c r="AJ28" i="18" s="1"/>
  <c r="S28" i="18"/>
  <c r="O28" i="18"/>
  <c r="L28" i="18"/>
  <c r="V28" i="18" s="1"/>
  <c r="H28" i="18"/>
  <c r="AN27" i="18"/>
  <c r="AG27" i="18"/>
  <c r="AP27" i="18" s="1"/>
  <c r="Z27" i="18"/>
  <c r="S27" i="18"/>
  <c r="L27" i="18"/>
  <c r="V27" i="18" s="1"/>
  <c r="H27" i="18"/>
  <c r="O27" i="18" s="1"/>
  <c r="AN26" i="18"/>
  <c r="AG26" i="18"/>
  <c r="Z26" i="18"/>
  <c r="AJ26" i="18" s="1"/>
  <c r="S26" i="18"/>
  <c r="AC26" i="18" s="1"/>
  <c r="L26" i="18"/>
  <c r="H26" i="18"/>
  <c r="O26" i="18" s="1"/>
  <c r="AQ25" i="18"/>
  <c r="AN25" i="18"/>
  <c r="AG25" i="18"/>
  <c r="AB25" i="18"/>
  <c r="Z25" i="18"/>
  <c r="AI25" i="18" s="1"/>
  <c r="S25" i="18"/>
  <c r="AC25" i="18" s="1"/>
  <c r="L25" i="18"/>
  <c r="H25" i="18"/>
  <c r="O25" i="18" s="1"/>
  <c r="AQ24" i="18"/>
  <c r="AN24" i="18"/>
  <c r="AJ24" i="18"/>
  <c r="AG24" i="18"/>
  <c r="Z24" i="18"/>
  <c r="AI24" i="18" s="1"/>
  <c r="S24" i="18"/>
  <c r="L24" i="18"/>
  <c r="H24" i="18"/>
  <c r="O24" i="18" s="1"/>
  <c r="AN23" i="18"/>
  <c r="AG23" i="18"/>
  <c r="Z23" i="18"/>
  <c r="S23" i="18"/>
  <c r="L23" i="18"/>
  <c r="H23" i="18"/>
  <c r="Q74" i="17"/>
  <c r="AM59" i="17"/>
  <c r="AN59" i="17" s="1"/>
  <c r="AP59" i="17" s="1"/>
  <c r="AF59" i="17"/>
  <c r="AG59" i="17" s="1"/>
  <c r="Y59" i="17"/>
  <c r="Z59" i="17" s="1"/>
  <c r="R59" i="17"/>
  <c r="S59" i="17" s="1"/>
  <c r="K59" i="17"/>
  <c r="L59" i="17" s="1"/>
  <c r="G59" i="17"/>
  <c r="H59" i="17" s="1"/>
  <c r="AP58" i="17"/>
  <c r="AM58" i="17"/>
  <c r="AN58" i="17" s="1"/>
  <c r="AI58" i="17"/>
  <c r="AF58" i="17"/>
  <c r="AG58" i="17" s="1"/>
  <c r="AB58" i="17"/>
  <c r="Y58" i="17"/>
  <c r="Z58" i="17" s="1"/>
  <c r="U58" i="17"/>
  <c r="S58" i="17"/>
  <c r="N58" i="17"/>
  <c r="K58" i="17"/>
  <c r="L58" i="17" s="1"/>
  <c r="H58" i="17"/>
  <c r="O58" i="17" s="1"/>
  <c r="H57" i="17"/>
  <c r="G57" i="17"/>
  <c r="AM56" i="17"/>
  <c r="AN56" i="17" s="1"/>
  <c r="AP56" i="17" s="1"/>
  <c r="AG56" i="17"/>
  <c r="AQ56" i="17" s="1"/>
  <c r="AF56" i="17"/>
  <c r="Y56" i="17"/>
  <c r="Z56" i="17" s="1"/>
  <c r="S56" i="17"/>
  <c r="R56" i="17"/>
  <c r="K56" i="17"/>
  <c r="L56" i="17" s="1"/>
  <c r="H56" i="17"/>
  <c r="G56" i="17"/>
  <c r="H55" i="17"/>
  <c r="G55" i="17"/>
  <c r="AM54" i="17"/>
  <c r="AF54" i="17"/>
  <c r="Y54" i="17"/>
  <c r="R54" i="17"/>
  <c r="O54" i="17"/>
  <c r="K54" i="17"/>
  <c r="L54" i="17" s="1"/>
  <c r="N54" i="17" s="1"/>
  <c r="J54" i="17"/>
  <c r="Q54" i="17" s="1"/>
  <c r="X54" i="17" s="1"/>
  <c r="G54" i="17"/>
  <c r="H54" i="17" s="1"/>
  <c r="AP53" i="17"/>
  <c r="AN53" i="17"/>
  <c r="AG53" i="17"/>
  <c r="Z53" i="17"/>
  <c r="AB53" i="17" s="1"/>
  <c r="S53" i="17"/>
  <c r="N53" i="17"/>
  <c r="L53" i="17"/>
  <c r="H53" i="17"/>
  <c r="AL52" i="17"/>
  <c r="AE52" i="17"/>
  <c r="Q52" i="17"/>
  <c r="X52" i="17" s="1"/>
  <c r="Q51" i="17"/>
  <c r="X51" i="17" s="1"/>
  <c r="AE51" i="17" s="1"/>
  <c r="AL51" i="17" s="1"/>
  <c r="X49" i="17"/>
  <c r="AE49" i="17" s="1"/>
  <c r="AL49" i="17" s="1"/>
  <c r="J49" i="17"/>
  <c r="Q49" i="17" s="1"/>
  <c r="G49" i="17"/>
  <c r="Q48" i="17"/>
  <c r="X48" i="17" s="1"/>
  <c r="AE48" i="17" s="1"/>
  <c r="AL48" i="17" s="1"/>
  <c r="K48" i="17"/>
  <c r="J48" i="17"/>
  <c r="H48" i="17"/>
  <c r="G48" i="17"/>
  <c r="AQ46" i="17"/>
  <c r="AN46" i="17"/>
  <c r="AP46" i="17" s="1"/>
  <c r="AI46" i="17"/>
  <c r="AG46" i="17"/>
  <c r="Z46" i="17"/>
  <c r="U46" i="17"/>
  <c r="S46" i="17"/>
  <c r="L46" i="17"/>
  <c r="H46" i="17"/>
  <c r="AL45" i="17"/>
  <c r="AE45" i="17"/>
  <c r="X45" i="17"/>
  <c r="R45" i="17"/>
  <c r="S45" i="17" s="1"/>
  <c r="Q45" i="17"/>
  <c r="K45" i="17"/>
  <c r="J45" i="17"/>
  <c r="L45" i="17" s="1"/>
  <c r="G45" i="17"/>
  <c r="H45" i="17" s="1"/>
  <c r="F45" i="17"/>
  <c r="X44" i="17"/>
  <c r="AE44" i="17" s="1"/>
  <c r="AL44" i="17" s="1"/>
  <c r="R44" i="17"/>
  <c r="S44" i="17" s="1"/>
  <c r="Q44" i="17"/>
  <c r="K44" i="17"/>
  <c r="L44" i="17" s="1"/>
  <c r="G44" i="17"/>
  <c r="H44" i="17" s="1"/>
  <c r="AN43" i="17"/>
  <c r="AM43" i="17"/>
  <c r="AF43" i="17"/>
  <c r="AG43" i="17" s="1"/>
  <c r="Z43" i="17"/>
  <c r="Y43" i="17"/>
  <c r="R43" i="17"/>
  <c r="S43" i="17" s="1"/>
  <c r="L43" i="17"/>
  <c r="N43" i="17" s="1"/>
  <c r="K43" i="17"/>
  <c r="H43" i="17"/>
  <c r="O43" i="17" s="1"/>
  <c r="G43" i="17"/>
  <c r="AQ42" i="17"/>
  <c r="AN42" i="17"/>
  <c r="AP42" i="17" s="1"/>
  <c r="AM42" i="17"/>
  <c r="AJ42" i="17"/>
  <c r="AG42" i="17"/>
  <c r="AI42" i="17" s="1"/>
  <c r="AF42" i="17"/>
  <c r="AC42" i="17"/>
  <c r="Z42" i="17"/>
  <c r="AB42" i="17" s="1"/>
  <c r="Y42" i="17"/>
  <c r="S42" i="17"/>
  <c r="R42" i="17"/>
  <c r="L42" i="17"/>
  <c r="N42" i="17" s="1"/>
  <c r="K42" i="17"/>
  <c r="H42" i="17"/>
  <c r="O42" i="17" s="1"/>
  <c r="G42" i="17"/>
  <c r="AM41" i="17"/>
  <c r="AN41" i="17" s="1"/>
  <c r="AP41" i="17" s="1"/>
  <c r="AG41" i="17"/>
  <c r="AF41" i="17"/>
  <c r="Y41" i="17"/>
  <c r="Z41" i="17" s="1"/>
  <c r="S41" i="17"/>
  <c r="R41" i="17"/>
  <c r="O41" i="17"/>
  <c r="K41" i="17"/>
  <c r="L41" i="17" s="1"/>
  <c r="H41" i="17"/>
  <c r="G41" i="17"/>
  <c r="AQ40" i="17"/>
  <c r="AP40" i="17"/>
  <c r="AN40" i="17"/>
  <c r="AM40" i="17"/>
  <c r="AJ40" i="17"/>
  <c r="AI40" i="17"/>
  <c r="AG40" i="17"/>
  <c r="AF40" i="17"/>
  <c r="AC40" i="17"/>
  <c r="AB40" i="17"/>
  <c r="Z40" i="17"/>
  <c r="Y40" i="17"/>
  <c r="S40" i="17"/>
  <c r="R40" i="17"/>
  <c r="L40" i="17"/>
  <c r="U40" i="17" s="1"/>
  <c r="V40" i="17" s="1"/>
  <c r="K40" i="17"/>
  <c r="G40" i="17"/>
  <c r="H40" i="17" s="1"/>
  <c r="AN38" i="17"/>
  <c r="AM38" i="17"/>
  <c r="AF38" i="17"/>
  <c r="AG38" i="17" s="1"/>
  <c r="Z38" i="17"/>
  <c r="Y38" i="17"/>
  <c r="R38" i="17"/>
  <c r="S38" i="17" s="1"/>
  <c r="L38" i="17"/>
  <c r="K38" i="17"/>
  <c r="H38" i="17"/>
  <c r="O38" i="17" s="1"/>
  <c r="G38" i="17"/>
  <c r="AN37" i="17"/>
  <c r="AP37" i="17" s="1"/>
  <c r="AM37" i="17"/>
  <c r="AG37" i="17"/>
  <c r="AI37" i="17" s="1"/>
  <c r="AF37" i="17"/>
  <c r="Z37" i="17"/>
  <c r="AB37" i="17" s="1"/>
  <c r="Y37" i="17"/>
  <c r="S37" i="17"/>
  <c r="U37" i="17" s="1"/>
  <c r="R37" i="17"/>
  <c r="L37" i="17"/>
  <c r="N37" i="17" s="1"/>
  <c r="K37" i="17"/>
  <c r="H37" i="17"/>
  <c r="O37" i="17" s="1"/>
  <c r="G37" i="17"/>
  <c r="AM36" i="17"/>
  <c r="AN36" i="17" s="1"/>
  <c r="AP36" i="17" s="1"/>
  <c r="AG36" i="17"/>
  <c r="AF36" i="17"/>
  <c r="Y36" i="17"/>
  <c r="Z36" i="17" s="1"/>
  <c r="S36" i="17"/>
  <c r="R36" i="17"/>
  <c r="O36" i="17"/>
  <c r="K36" i="17"/>
  <c r="L36" i="17" s="1"/>
  <c r="H36" i="17"/>
  <c r="G36" i="17"/>
  <c r="AP35" i="17"/>
  <c r="AN35" i="17"/>
  <c r="AM35" i="17"/>
  <c r="AI35" i="17"/>
  <c r="AG35" i="17"/>
  <c r="AQ35" i="17" s="1"/>
  <c r="AF35" i="17"/>
  <c r="AB35" i="17"/>
  <c r="Z35" i="17"/>
  <c r="AJ35" i="17" s="1"/>
  <c r="Y35" i="17"/>
  <c r="U35" i="17"/>
  <c r="S35" i="17"/>
  <c r="AC35" i="17" s="1"/>
  <c r="R35" i="17"/>
  <c r="L35" i="17"/>
  <c r="V35" i="17" s="1"/>
  <c r="K35" i="17"/>
  <c r="G35" i="17"/>
  <c r="H35" i="17" s="1"/>
  <c r="AN34" i="17"/>
  <c r="AM34" i="17"/>
  <c r="AF34" i="17"/>
  <c r="AG34" i="17" s="1"/>
  <c r="Z34" i="17"/>
  <c r="Y34" i="17"/>
  <c r="R34" i="17"/>
  <c r="S34" i="17" s="1"/>
  <c r="L34" i="17"/>
  <c r="N34" i="17" s="1"/>
  <c r="K34" i="17"/>
  <c r="H34" i="17"/>
  <c r="O34" i="17" s="1"/>
  <c r="G34" i="17"/>
  <c r="AQ33" i="17"/>
  <c r="AN33" i="17"/>
  <c r="AP33" i="17" s="1"/>
  <c r="AM33" i="17"/>
  <c r="AJ33" i="17"/>
  <c r="AG33" i="17"/>
  <c r="AI33" i="17" s="1"/>
  <c r="AF33" i="17"/>
  <c r="AC33" i="17"/>
  <c r="Z33" i="17"/>
  <c r="AB33" i="17" s="1"/>
  <c r="Y33" i="17"/>
  <c r="V33" i="17"/>
  <c r="S33" i="17"/>
  <c r="U33" i="17" s="1"/>
  <c r="R33" i="17"/>
  <c r="O33" i="17"/>
  <c r="L33" i="17"/>
  <c r="K33" i="17"/>
  <c r="H33" i="17"/>
  <c r="G33" i="17"/>
  <c r="AM32" i="17"/>
  <c r="AN32" i="17" s="1"/>
  <c r="AP32" i="17" s="1"/>
  <c r="AG32" i="17"/>
  <c r="AF32" i="17"/>
  <c r="AC32" i="17"/>
  <c r="Y32" i="17"/>
  <c r="Z32" i="17" s="1"/>
  <c r="S32" i="17"/>
  <c r="R32" i="17"/>
  <c r="O32" i="17"/>
  <c r="K32" i="17"/>
  <c r="L32" i="17" s="1"/>
  <c r="H32" i="17"/>
  <c r="G32" i="17"/>
  <c r="AN31" i="17"/>
  <c r="AM31" i="17"/>
  <c r="AG31" i="17"/>
  <c r="AQ31" i="17" s="1"/>
  <c r="AF31" i="17"/>
  <c r="Z31" i="17"/>
  <c r="AJ31" i="17" s="1"/>
  <c r="Y31" i="17"/>
  <c r="S31" i="17"/>
  <c r="AC31" i="17" s="1"/>
  <c r="R31" i="17"/>
  <c r="L31" i="17"/>
  <c r="N31" i="17" s="1"/>
  <c r="K31" i="17"/>
  <c r="G31" i="17"/>
  <c r="H31" i="17" s="1"/>
  <c r="O31" i="17" s="1"/>
  <c r="AN30" i="17"/>
  <c r="AM30" i="17"/>
  <c r="AF30" i="17"/>
  <c r="AG30" i="17" s="1"/>
  <c r="Z30" i="17"/>
  <c r="Y30" i="17"/>
  <c r="R30" i="17"/>
  <c r="S30" i="17" s="1"/>
  <c r="L30" i="17"/>
  <c r="K30" i="17"/>
  <c r="H30" i="17"/>
  <c r="O30" i="17" s="1"/>
  <c r="G30" i="17"/>
  <c r="AN29" i="17"/>
  <c r="AM29" i="17"/>
  <c r="AG29" i="17"/>
  <c r="AF29" i="17"/>
  <c r="Z29" i="17"/>
  <c r="Y29" i="17"/>
  <c r="S29" i="17"/>
  <c r="R29" i="17"/>
  <c r="L29" i="17"/>
  <c r="K29" i="17"/>
  <c r="H29" i="17"/>
  <c r="G29" i="17"/>
  <c r="AN28" i="17"/>
  <c r="AG28" i="17"/>
  <c r="AQ28" i="17" s="1"/>
  <c r="Z28" i="17"/>
  <c r="U28" i="17"/>
  <c r="S28" i="17"/>
  <c r="AC28" i="17" s="1"/>
  <c r="L28" i="17"/>
  <c r="H28" i="17"/>
  <c r="AN27" i="17"/>
  <c r="AP27" i="17" s="1"/>
  <c r="AG27" i="17"/>
  <c r="AQ27" i="17" s="1"/>
  <c r="AC27" i="17"/>
  <c r="Z27" i="17"/>
  <c r="S27" i="17"/>
  <c r="O27" i="17"/>
  <c r="L27" i="17"/>
  <c r="V27" i="17" s="1"/>
  <c r="H27" i="17"/>
  <c r="AQ26" i="17"/>
  <c r="AN26" i="17"/>
  <c r="AI26" i="17"/>
  <c r="AG26" i="17"/>
  <c r="Z26" i="17"/>
  <c r="S26" i="17"/>
  <c r="AC26" i="17" s="1"/>
  <c r="O26" i="17"/>
  <c r="L26" i="17"/>
  <c r="V26" i="17" s="1"/>
  <c r="H26" i="17"/>
  <c r="AN25" i="17"/>
  <c r="AP25" i="17" s="1"/>
  <c r="AG25" i="17"/>
  <c r="AQ25" i="17" s="1"/>
  <c r="AC25" i="17"/>
  <c r="Z25" i="17"/>
  <c r="S25" i="17"/>
  <c r="O25" i="17"/>
  <c r="L25" i="17"/>
  <c r="V25" i="17" s="1"/>
  <c r="H25" i="17"/>
  <c r="AN24" i="17"/>
  <c r="AG24" i="17"/>
  <c r="AQ24" i="17" s="1"/>
  <c r="Z24" i="17"/>
  <c r="S24" i="17"/>
  <c r="AC24" i="17" s="1"/>
  <c r="O24" i="17"/>
  <c r="L24" i="17"/>
  <c r="V24" i="17" s="1"/>
  <c r="H24" i="17"/>
  <c r="AN23" i="17"/>
  <c r="AG23" i="17"/>
  <c r="Z23" i="17"/>
  <c r="S23" i="17"/>
  <c r="L23" i="17"/>
  <c r="H23" i="17"/>
  <c r="Q74" i="16"/>
  <c r="R45" i="16" s="1"/>
  <c r="S45" i="16" s="1"/>
  <c r="G59" i="16"/>
  <c r="H59" i="16" s="1"/>
  <c r="G58" i="16"/>
  <c r="H57" i="16"/>
  <c r="G57" i="16"/>
  <c r="AF56" i="16"/>
  <c r="AG56" i="16" s="1"/>
  <c r="H56" i="16"/>
  <c r="G56" i="16"/>
  <c r="R56" i="16" s="1"/>
  <c r="S56" i="16" s="1"/>
  <c r="G55" i="16"/>
  <c r="H55" i="16" s="1"/>
  <c r="AM54" i="16"/>
  <c r="AF54" i="16"/>
  <c r="Y54" i="16"/>
  <c r="R54" i="16"/>
  <c r="K54" i="16"/>
  <c r="J54" i="16"/>
  <c r="Q54" i="16" s="1"/>
  <c r="X54" i="16" s="1"/>
  <c r="G54" i="16"/>
  <c r="H54" i="16" s="1"/>
  <c r="AN53" i="16"/>
  <c r="AG53" i="16"/>
  <c r="Z53" i="16"/>
  <c r="S53" i="16"/>
  <c r="L53" i="16"/>
  <c r="H53" i="16"/>
  <c r="AE52" i="16"/>
  <c r="AL52" i="16" s="1"/>
  <c r="Q52" i="16"/>
  <c r="X52" i="16" s="1"/>
  <c r="Q51" i="16"/>
  <c r="X51" i="16" s="1"/>
  <c r="AE51" i="16" s="1"/>
  <c r="AL51" i="16" s="1"/>
  <c r="AE49" i="16"/>
  <c r="AL49" i="16" s="1"/>
  <c r="Q49" i="16"/>
  <c r="X49" i="16" s="1"/>
  <c r="R48" i="16"/>
  <c r="R49" i="16" s="1"/>
  <c r="R52" i="16" s="1"/>
  <c r="S52" i="16" s="1"/>
  <c r="Q48" i="16"/>
  <c r="X48" i="16" s="1"/>
  <c r="AE48" i="16" s="1"/>
  <c r="AL48" i="16" s="1"/>
  <c r="K48" i="16"/>
  <c r="K49" i="16" s="1"/>
  <c r="G48" i="16"/>
  <c r="H48" i="16" s="1"/>
  <c r="AN46" i="16"/>
  <c r="AG46" i="16"/>
  <c r="Z46" i="16"/>
  <c r="S46" i="16"/>
  <c r="L46" i="16"/>
  <c r="H46" i="16"/>
  <c r="AL45" i="16"/>
  <c r="AE45" i="16"/>
  <c r="X45" i="16"/>
  <c r="Q45" i="16"/>
  <c r="K45" i="16"/>
  <c r="J45" i="16"/>
  <c r="G45" i="16"/>
  <c r="F45" i="16"/>
  <c r="Q44" i="16"/>
  <c r="K44" i="16"/>
  <c r="L44" i="16" s="1"/>
  <c r="H44" i="16"/>
  <c r="G44" i="16"/>
  <c r="AM43" i="16"/>
  <c r="AN43" i="16" s="1"/>
  <c r="AP43" i="16" s="1"/>
  <c r="AF43" i="16"/>
  <c r="AG43" i="16" s="1"/>
  <c r="Y43" i="16"/>
  <c r="Z43" i="16" s="1"/>
  <c r="R43" i="16"/>
  <c r="S43" i="16" s="1"/>
  <c r="K43" i="16"/>
  <c r="L43" i="16" s="1"/>
  <c r="G43" i="16"/>
  <c r="H43" i="16" s="1"/>
  <c r="O43" i="16" s="1"/>
  <c r="AM42" i="16"/>
  <c r="AN42" i="16" s="1"/>
  <c r="AP42" i="16" s="1"/>
  <c r="AF42" i="16"/>
  <c r="AG42" i="16" s="1"/>
  <c r="Y42" i="16"/>
  <c r="Z42" i="16" s="1"/>
  <c r="R42" i="16"/>
  <c r="S42" i="16" s="1"/>
  <c r="K42" i="16"/>
  <c r="L42" i="16" s="1"/>
  <c r="G42" i="16"/>
  <c r="H42" i="16" s="1"/>
  <c r="AM41" i="16"/>
  <c r="AN41" i="16" s="1"/>
  <c r="AF41" i="16"/>
  <c r="AG41" i="16" s="1"/>
  <c r="Y41" i="16"/>
  <c r="Z41" i="16" s="1"/>
  <c r="R41" i="16"/>
  <c r="S41" i="16" s="1"/>
  <c r="L41" i="16"/>
  <c r="G41" i="16"/>
  <c r="H41" i="16" s="1"/>
  <c r="O41" i="16" s="1"/>
  <c r="AM40" i="16"/>
  <c r="AN40" i="16" s="1"/>
  <c r="AF40" i="16"/>
  <c r="AG40" i="16" s="1"/>
  <c r="Y40" i="16"/>
  <c r="Z40" i="16" s="1"/>
  <c r="R40" i="16"/>
  <c r="S40" i="16" s="1"/>
  <c r="AC40" i="16" s="1"/>
  <c r="K40" i="16"/>
  <c r="L40" i="16" s="1"/>
  <c r="G40" i="16"/>
  <c r="H40" i="16" s="1"/>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6" i="16"/>
  <c r="AN36" i="16" s="1"/>
  <c r="AF36" i="16"/>
  <c r="AG36" i="16" s="1"/>
  <c r="Y36" i="16"/>
  <c r="Z36" i="16" s="1"/>
  <c r="R36" i="16"/>
  <c r="S36" i="16" s="1"/>
  <c r="L36" i="16"/>
  <c r="K36" i="16"/>
  <c r="H36" i="16"/>
  <c r="O36" i="16" s="1"/>
  <c r="G36" i="16"/>
  <c r="AM35" i="16"/>
  <c r="AN35" i="16" s="1"/>
  <c r="AF35" i="16"/>
  <c r="AG35" i="16" s="1"/>
  <c r="Y35" i="16"/>
  <c r="Z35" i="16" s="1"/>
  <c r="S35" i="16"/>
  <c r="R35" i="16"/>
  <c r="L35" i="16"/>
  <c r="V35" i="16" s="1"/>
  <c r="K35" i="16"/>
  <c r="H35" i="16"/>
  <c r="O35" i="16" s="1"/>
  <c r="G35" i="16"/>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N31" i="16"/>
  <c r="AM31" i="16"/>
  <c r="AG31" i="16"/>
  <c r="AQ31" i="16" s="1"/>
  <c r="AF31" i="16"/>
  <c r="Z31" i="16"/>
  <c r="AJ31" i="16" s="1"/>
  <c r="Y31" i="16"/>
  <c r="S31" i="16"/>
  <c r="AC31" i="16" s="1"/>
  <c r="R31" i="16"/>
  <c r="L31" i="16"/>
  <c r="K31" i="16"/>
  <c r="G31" i="16"/>
  <c r="H31" i="16" s="1"/>
  <c r="O31" i="16" s="1"/>
  <c r="AM30" i="16"/>
  <c r="AN30" i="16" s="1"/>
  <c r="AG30" i="16"/>
  <c r="AQ30" i="16" s="1"/>
  <c r="AF30" i="16"/>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U28" i="16" s="1"/>
  <c r="L28" i="16"/>
  <c r="H28" i="16"/>
  <c r="O28" i="16" s="1"/>
  <c r="AQ27" i="16"/>
  <c r="AN27" i="16"/>
  <c r="AG27" i="16"/>
  <c r="Z27" i="16"/>
  <c r="AJ27" i="16" s="1"/>
  <c r="S27" i="16"/>
  <c r="AC27" i="16" s="1"/>
  <c r="L27" i="16"/>
  <c r="H27" i="16"/>
  <c r="O27" i="16" s="1"/>
  <c r="AQ26" i="16"/>
  <c r="AN26" i="16"/>
  <c r="AP26" i="16" s="1"/>
  <c r="AG26" i="16"/>
  <c r="Z26" i="16"/>
  <c r="S26" i="16"/>
  <c r="AC26" i="16" s="1"/>
  <c r="L26" i="16"/>
  <c r="H26" i="16"/>
  <c r="O26" i="16" s="1"/>
  <c r="AN25" i="16"/>
  <c r="AG25" i="16"/>
  <c r="AQ25" i="16" s="1"/>
  <c r="Z25" i="16"/>
  <c r="AJ25" i="16" s="1"/>
  <c r="S25" i="16"/>
  <c r="O25" i="16"/>
  <c r="L25" i="16"/>
  <c r="H25" i="16"/>
  <c r="AN24" i="16"/>
  <c r="AG24" i="16"/>
  <c r="AQ24" i="16" s="1"/>
  <c r="Z24" i="16"/>
  <c r="AI24" i="16" s="1"/>
  <c r="S24" i="16"/>
  <c r="L24" i="16"/>
  <c r="H24" i="16"/>
  <c r="O24" i="16" s="1"/>
  <c r="AN23" i="16"/>
  <c r="AG23" i="16"/>
  <c r="Z23" i="16"/>
  <c r="S23" i="16"/>
  <c r="L23" i="16"/>
  <c r="H23" i="16"/>
  <c r="Q74" i="15"/>
  <c r="R48" i="15" s="1"/>
  <c r="R49" i="15" s="1"/>
  <c r="S49" i="15" s="1"/>
  <c r="AF59" i="15"/>
  <c r="AG59" i="15" s="1"/>
  <c r="G59" i="15"/>
  <c r="H59" i="15" s="1"/>
  <c r="H58" i="15"/>
  <c r="G58" i="15"/>
  <c r="AM57" i="15"/>
  <c r="AN57" i="15" s="1"/>
  <c r="AP57" i="15" s="1"/>
  <c r="Y57" i="15"/>
  <c r="Z57" i="15" s="1"/>
  <c r="K57" i="15"/>
  <c r="L57" i="15" s="1"/>
  <c r="H57" i="15"/>
  <c r="G57" i="15"/>
  <c r="AF57" i="15" s="1"/>
  <c r="AG57" i="15" s="1"/>
  <c r="G56" i="15"/>
  <c r="H56" i="15" s="1"/>
  <c r="G55" i="15"/>
  <c r="H55" i="15" s="1"/>
  <c r="AM54" i="15"/>
  <c r="AF54" i="15"/>
  <c r="Y54" i="15"/>
  <c r="Z54" i="15" s="1"/>
  <c r="AB54" i="15" s="1"/>
  <c r="AC54" i="15" s="1"/>
  <c r="S54" i="15"/>
  <c r="R54" i="15"/>
  <c r="K54" i="15"/>
  <c r="L54" i="15" s="1"/>
  <c r="J54" i="15"/>
  <c r="Q54" i="15" s="1"/>
  <c r="X54" i="15" s="1"/>
  <c r="AE54" i="15" s="1"/>
  <c r="AL54" i="15" s="1"/>
  <c r="AN54" i="15" s="1"/>
  <c r="G54" i="15"/>
  <c r="H54" i="15" s="1"/>
  <c r="AN53" i="15"/>
  <c r="AG53" i="15"/>
  <c r="Z53" i="15"/>
  <c r="V53" i="15"/>
  <c r="S53" i="15"/>
  <c r="AB53" i="15" s="1"/>
  <c r="AC53" i="15" s="1"/>
  <c r="N53" i="15"/>
  <c r="L53" i="15"/>
  <c r="U53" i="15" s="1"/>
  <c r="H53" i="15"/>
  <c r="Q52" i="15"/>
  <c r="X52" i="15" s="1"/>
  <c r="AE52" i="15" s="1"/>
  <c r="AL52" i="15" s="1"/>
  <c r="Q51" i="15"/>
  <c r="X51" i="15" s="1"/>
  <c r="AE51" i="15" s="1"/>
  <c r="AL51" i="15" s="1"/>
  <c r="AE49" i="15"/>
  <c r="AL49" i="15" s="1"/>
  <c r="X49" i="15"/>
  <c r="Q49" i="15"/>
  <c r="Q48" i="15"/>
  <c r="K48" i="15"/>
  <c r="G48" i="15"/>
  <c r="H48" i="15" s="1"/>
  <c r="AN46" i="15"/>
  <c r="AP46" i="15" s="1"/>
  <c r="AG46" i="15"/>
  <c r="Z46" i="15"/>
  <c r="S46" i="15"/>
  <c r="AB46" i="15" s="1"/>
  <c r="AC46" i="15" s="1"/>
  <c r="L46" i="15"/>
  <c r="N46" i="15" s="1"/>
  <c r="H46" i="15"/>
  <c r="O46" i="15" s="1"/>
  <c r="AL45" i="15"/>
  <c r="AE45" i="15"/>
  <c r="X45" i="15"/>
  <c r="R45" i="15"/>
  <c r="S45" i="15" s="1"/>
  <c r="Q45" i="15"/>
  <c r="K45" i="15"/>
  <c r="L45" i="15" s="1"/>
  <c r="J45" i="15"/>
  <c r="G45" i="15"/>
  <c r="F45" i="15"/>
  <c r="AE44" i="15"/>
  <c r="X44" i="15"/>
  <c r="Q44" i="15"/>
  <c r="K44" i="15"/>
  <c r="L44" i="15" s="1"/>
  <c r="G44" i="15"/>
  <c r="H44" i="15" s="1"/>
  <c r="AM43" i="15"/>
  <c r="AN43" i="15" s="1"/>
  <c r="AF43" i="15"/>
  <c r="AG43" i="15" s="1"/>
  <c r="Y43" i="15"/>
  <c r="Z43" i="15" s="1"/>
  <c r="AB43" i="15" s="1"/>
  <c r="R43" i="15"/>
  <c r="S43" i="15" s="1"/>
  <c r="K43" i="15"/>
  <c r="L43" i="15" s="1"/>
  <c r="G43" i="15"/>
  <c r="H43" i="15" s="1"/>
  <c r="O43" i="15" s="1"/>
  <c r="AM42" i="15"/>
  <c r="AN42" i="15" s="1"/>
  <c r="AP42" i="15" s="1"/>
  <c r="AF42" i="15"/>
  <c r="AG42" i="15" s="1"/>
  <c r="AQ42" i="15" s="1"/>
  <c r="Y42" i="15"/>
  <c r="Z42" i="15" s="1"/>
  <c r="AJ42" i="15" s="1"/>
  <c r="R42" i="15"/>
  <c r="S42" i="15" s="1"/>
  <c r="AC42" i="15" s="1"/>
  <c r="K42" i="15"/>
  <c r="L42" i="15" s="1"/>
  <c r="G42" i="15"/>
  <c r="H42" i="15" s="1"/>
  <c r="O42" i="15" s="1"/>
  <c r="AM41" i="15"/>
  <c r="AN41" i="15" s="1"/>
  <c r="AP41" i="15" s="1"/>
  <c r="AF41" i="15"/>
  <c r="AG41" i="15" s="1"/>
  <c r="Y41" i="15"/>
  <c r="Z41" i="15" s="1"/>
  <c r="R41" i="15"/>
  <c r="S41" i="15" s="1"/>
  <c r="L41" i="15"/>
  <c r="G41" i="15"/>
  <c r="H41" i="15" s="1"/>
  <c r="O41" i="15" s="1"/>
  <c r="AN40" i="15"/>
  <c r="AM40" i="15"/>
  <c r="AF40" i="15"/>
  <c r="AG40" i="15" s="1"/>
  <c r="AQ40" i="15" s="1"/>
  <c r="Z40" i="15"/>
  <c r="AJ40" i="15" s="1"/>
  <c r="Y40" i="15"/>
  <c r="R40" i="15"/>
  <c r="S40" i="15" s="1"/>
  <c r="AC40" i="15" s="1"/>
  <c r="L40" i="15"/>
  <c r="K40" i="15"/>
  <c r="G40" i="15"/>
  <c r="H40" i="15" s="1"/>
  <c r="O40" i="15" s="1"/>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6" i="15"/>
  <c r="AN36" i="15" s="1"/>
  <c r="AP36" i="15" s="1"/>
  <c r="AF36" i="15"/>
  <c r="AG36" i="15" s="1"/>
  <c r="Y36" i="15"/>
  <c r="Z36" i="15" s="1"/>
  <c r="AJ36" i="15" s="1"/>
  <c r="R36" i="15"/>
  <c r="S36" i="15" s="1"/>
  <c r="AC36" i="15" s="1"/>
  <c r="K36" i="15"/>
  <c r="L36" i="15" s="1"/>
  <c r="V36" i="15" s="1"/>
  <c r="G36" i="15"/>
  <c r="H36" i="15" s="1"/>
  <c r="O36" i="15" s="1"/>
  <c r="AM35" i="15"/>
  <c r="AN35" i="15" s="1"/>
  <c r="AF35" i="15"/>
  <c r="AG35" i="15" s="1"/>
  <c r="Y35" i="15"/>
  <c r="Z35" i="15" s="1"/>
  <c r="AJ35" i="15" s="1"/>
  <c r="S35" i="15"/>
  <c r="AC35" i="15" s="1"/>
  <c r="R35" i="15"/>
  <c r="K35" i="15"/>
  <c r="L35" i="15" s="1"/>
  <c r="V35" i="15" s="1"/>
  <c r="G35" i="15"/>
  <c r="H35" i="15" s="1"/>
  <c r="O35" i="15" s="1"/>
  <c r="AM34" i="15"/>
  <c r="AN34" i="15" s="1"/>
  <c r="AP34" i="15" s="1"/>
  <c r="AF34" i="15"/>
  <c r="AG34" i="15" s="1"/>
  <c r="AI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R31" i="15"/>
  <c r="S31" i="15" s="1"/>
  <c r="K31" i="15"/>
  <c r="L31" i="15" s="1"/>
  <c r="G31" i="15"/>
  <c r="H31" i="15" s="1"/>
  <c r="O31" i="15" s="1"/>
  <c r="AQ30" i="15"/>
  <c r="AM30" i="15"/>
  <c r="AN30" i="15" s="1"/>
  <c r="AP30" i="15" s="1"/>
  <c r="AF30" i="15"/>
  <c r="AG30" i="15" s="1"/>
  <c r="Y30" i="15"/>
  <c r="Z30" i="15" s="1"/>
  <c r="AI30" i="15" s="1"/>
  <c r="R30" i="15"/>
  <c r="S30" i="15" s="1"/>
  <c r="K30" i="15"/>
  <c r="L30" i="15" s="1"/>
  <c r="G30" i="15"/>
  <c r="H30" i="15" s="1"/>
  <c r="AM29" i="15"/>
  <c r="AN29" i="15" s="1"/>
  <c r="AF29" i="15"/>
  <c r="AG29" i="15" s="1"/>
  <c r="Y29" i="15"/>
  <c r="Z29" i="15" s="1"/>
  <c r="S29" i="15"/>
  <c r="R29" i="15"/>
  <c r="K29" i="15"/>
  <c r="L29" i="15" s="1"/>
  <c r="G29" i="15"/>
  <c r="H29" i="15" s="1"/>
  <c r="AN28" i="15"/>
  <c r="AJ28" i="15"/>
  <c r="AG28" i="15"/>
  <c r="AP28" i="15" s="1"/>
  <c r="Z28" i="15"/>
  <c r="AB28" i="15" s="1"/>
  <c r="S28" i="15"/>
  <c r="L28" i="15"/>
  <c r="V28" i="15" s="1"/>
  <c r="H28" i="15"/>
  <c r="O28" i="15" s="1"/>
  <c r="AN27" i="15"/>
  <c r="AG27" i="15"/>
  <c r="Z27" i="15"/>
  <c r="AB27" i="15" s="1"/>
  <c r="S27" i="15"/>
  <c r="L27" i="15"/>
  <c r="V27" i="15" s="1"/>
  <c r="H27" i="15"/>
  <c r="O27" i="15" s="1"/>
  <c r="AN26" i="15"/>
  <c r="AG26" i="15"/>
  <c r="Z26" i="15"/>
  <c r="AJ26" i="15" s="1"/>
  <c r="V26" i="15"/>
  <c r="S26" i="15"/>
  <c r="L26" i="15"/>
  <c r="H26" i="15"/>
  <c r="O26" i="15" s="1"/>
  <c r="AN25" i="15"/>
  <c r="AG25" i="15"/>
  <c r="AQ25" i="15" s="1"/>
  <c r="Z25" i="15"/>
  <c r="AB25" i="15" s="1"/>
  <c r="V25" i="15"/>
  <c r="S25" i="15"/>
  <c r="L25" i="15"/>
  <c r="H25" i="15"/>
  <c r="O25" i="15" s="1"/>
  <c r="AN24" i="15"/>
  <c r="AG24" i="15"/>
  <c r="Z24" i="15"/>
  <c r="AJ24" i="15" s="1"/>
  <c r="V24" i="15"/>
  <c r="S24" i="15"/>
  <c r="AB24" i="15" s="1"/>
  <c r="L24" i="15"/>
  <c r="H24" i="15"/>
  <c r="N24" i="15" s="1"/>
  <c r="AN23" i="15"/>
  <c r="AG23" i="15"/>
  <c r="Z23" i="15"/>
  <c r="S23" i="15"/>
  <c r="L23" i="15"/>
  <c r="H23" i="15"/>
  <c r="Q74" i="14"/>
  <c r="X74" i="14" s="1"/>
  <c r="Y48" i="14" s="1"/>
  <c r="Y49" i="14" s="1"/>
  <c r="Z49" i="14" s="1"/>
  <c r="AF59" i="14"/>
  <c r="AG59" i="14" s="1"/>
  <c r="G59" i="14"/>
  <c r="K59" i="14" s="1"/>
  <c r="L59" i="14" s="1"/>
  <c r="H58" i="14"/>
  <c r="G58" i="14"/>
  <c r="AM57" i="14"/>
  <c r="AN57" i="14" s="1"/>
  <c r="Y57" i="14"/>
  <c r="Z57" i="14" s="1"/>
  <c r="K57" i="14"/>
  <c r="L57" i="14" s="1"/>
  <c r="H57" i="14"/>
  <c r="G57" i="14"/>
  <c r="AF57" i="14" s="1"/>
  <c r="AG57" i="14" s="1"/>
  <c r="G56" i="14"/>
  <c r="H56" i="14" s="1"/>
  <c r="AN55" i="14"/>
  <c r="AM55" i="14"/>
  <c r="AF55" i="14"/>
  <c r="AG55" i="14" s="1"/>
  <c r="Z55" i="14"/>
  <c r="Y55" i="14"/>
  <c r="K55" i="14"/>
  <c r="L55" i="14" s="1"/>
  <c r="H55" i="14"/>
  <c r="G55" i="14"/>
  <c r="R55" i="14" s="1"/>
  <c r="S55" i="14" s="1"/>
  <c r="AM54" i="14"/>
  <c r="AF54" i="14"/>
  <c r="Y54" i="14"/>
  <c r="R54" i="14"/>
  <c r="K54" i="14"/>
  <c r="J54" i="14"/>
  <c r="G54" i="14"/>
  <c r="H54" i="14" s="1"/>
  <c r="AN53" i="14"/>
  <c r="AG53" i="14"/>
  <c r="Z53" i="14"/>
  <c r="V53" i="14"/>
  <c r="U53" i="14"/>
  <c r="S53" i="14"/>
  <c r="AB53" i="14" s="1"/>
  <c r="AC53" i="14" s="1"/>
  <c r="L53" i="14"/>
  <c r="H53" i="14"/>
  <c r="X52" i="14"/>
  <c r="AE52" i="14" s="1"/>
  <c r="AL52" i="14" s="1"/>
  <c r="Q52" i="14"/>
  <c r="AE51" i="14"/>
  <c r="AL51" i="14" s="1"/>
  <c r="Q51" i="14"/>
  <c r="X51" i="14" s="1"/>
  <c r="Q49" i="14"/>
  <c r="X49" i="14" s="1"/>
  <c r="AE49" i="14" s="1"/>
  <c r="AL49" i="14" s="1"/>
  <c r="K49" i="14"/>
  <c r="L49" i="14" s="1"/>
  <c r="X48" i="14"/>
  <c r="AE48" i="14" s="1"/>
  <c r="AL48" i="14" s="1"/>
  <c r="Q48" i="14"/>
  <c r="L48" i="14"/>
  <c r="K48" i="14"/>
  <c r="G48" i="14"/>
  <c r="AQ46" i="14"/>
  <c r="AN46" i="14"/>
  <c r="AP46" i="14" s="1"/>
  <c r="AG46" i="14"/>
  <c r="Z46" i="14"/>
  <c r="U46" i="14"/>
  <c r="S46" i="14"/>
  <c r="L46" i="14"/>
  <c r="H46" i="14"/>
  <c r="AL45" i="14"/>
  <c r="AE45" i="14"/>
  <c r="X45" i="14"/>
  <c r="Q45" i="14"/>
  <c r="K45" i="14"/>
  <c r="L45" i="14" s="1"/>
  <c r="J45" i="14"/>
  <c r="G45" i="14"/>
  <c r="F45" i="14"/>
  <c r="R44" i="14"/>
  <c r="S44" i="14" s="1"/>
  <c r="Q44" i="14"/>
  <c r="X44" i="14" s="1"/>
  <c r="AE44" i="14" s="1"/>
  <c r="AL44" i="14" s="1"/>
  <c r="K44" i="14"/>
  <c r="L44" i="14" s="1"/>
  <c r="G44" i="14"/>
  <c r="H44" i="14" s="1"/>
  <c r="AM43" i="14"/>
  <c r="AN43" i="14" s="1"/>
  <c r="AF43" i="14"/>
  <c r="AG43" i="14" s="1"/>
  <c r="Y43" i="14"/>
  <c r="Z43" i="14" s="1"/>
  <c r="R43" i="14"/>
  <c r="S43" i="14" s="1"/>
  <c r="L43" i="14"/>
  <c r="V43" i="14" s="1"/>
  <c r="K43" i="14"/>
  <c r="G43" i="14"/>
  <c r="H43" i="14" s="1"/>
  <c r="AM42" i="14"/>
  <c r="AN42" i="14" s="1"/>
  <c r="AP42" i="14" s="1"/>
  <c r="AG42" i="14"/>
  <c r="AF42" i="14"/>
  <c r="Y42" i="14"/>
  <c r="Z42" i="14" s="1"/>
  <c r="AJ42" i="14" s="1"/>
  <c r="R42" i="14"/>
  <c r="S42" i="14" s="1"/>
  <c r="K42" i="14"/>
  <c r="L42" i="14" s="1"/>
  <c r="G42" i="14"/>
  <c r="H42" i="14" s="1"/>
  <c r="O42" i="14" s="1"/>
  <c r="AN41" i="14"/>
  <c r="AM41" i="14"/>
  <c r="AF41" i="14"/>
  <c r="AG41" i="14" s="1"/>
  <c r="AQ41" i="14" s="1"/>
  <c r="Z41" i="14"/>
  <c r="AJ41" i="14" s="1"/>
  <c r="Y41" i="14"/>
  <c r="R41" i="14"/>
  <c r="S41" i="14" s="1"/>
  <c r="AC41" i="14" s="1"/>
  <c r="L41" i="14"/>
  <c r="G41" i="14"/>
  <c r="H41" i="14" s="1"/>
  <c r="O41" i="14" s="1"/>
  <c r="AQ40" i="14"/>
  <c r="AN40" i="14"/>
  <c r="AM40" i="14"/>
  <c r="AJ40" i="14"/>
  <c r="AI40" i="14"/>
  <c r="AG40" i="14"/>
  <c r="AF40" i="14"/>
  <c r="Z40" i="14"/>
  <c r="Y40" i="14"/>
  <c r="S40" i="14"/>
  <c r="AC40" i="14" s="1"/>
  <c r="R40" i="14"/>
  <c r="K40" i="14"/>
  <c r="L40" i="14" s="1"/>
  <c r="G40" i="14"/>
  <c r="H40" i="14" s="1"/>
  <c r="AN38" i="14"/>
  <c r="AM38" i="14"/>
  <c r="AF38" i="14"/>
  <c r="AG38" i="14" s="1"/>
  <c r="Z38" i="14"/>
  <c r="Y38" i="14"/>
  <c r="R38" i="14"/>
  <c r="S38" i="14" s="1"/>
  <c r="K38" i="14"/>
  <c r="L38" i="14" s="1"/>
  <c r="H38" i="14"/>
  <c r="O38" i="14" s="1"/>
  <c r="G38" i="14"/>
  <c r="AQ37" i="14"/>
  <c r="AP37" i="14"/>
  <c r="AN37" i="14"/>
  <c r="AM37" i="14"/>
  <c r="AJ37" i="14"/>
  <c r="AI37" i="14"/>
  <c r="AG37" i="14"/>
  <c r="AF37" i="14"/>
  <c r="AC37" i="14"/>
  <c r="AB37" i="14"/>
  <c r="Z37" i="14"/>
  <c r="Y37" i="14"/>
  <c r="S37" i="14"/>
  <c r="R37" i="14"/>
  <c r="K37" i="14"/>
  <c r="L37" i="14" s="1"/>
  <c r="H37" i="14"/>
  <c r="O37" i="14" s="1"/>
  <c r="G37" i="14"/>
  <c r="AM36" i="14"/>
  <c r="AN36" i="14" s="1"/>
  <c r="AG36" i="14"/>
  <c r="AF36" i="14"/>
  <c r="Y36" i="14"/>
  <c r="Z36" i="14" s="1"/>
  <c r="R36" i="14"/>
  <c r="S36" i="14" s="1"/>
  <c r="K36" i="14"/>
  <c r="L36" i="14" s="1"/>
  <c r="G36" i="14"/>
  <c r="H36" i="14" s="1"/>
  <c r="O36" i="14" s="1"/>
  <c r="AM35" i="14"/>
  <c r="AN35" i="14" s="1"/>
  <c r="AF35" i="14"/>
  <c r="AG35" i="14" s="1"/>
  <c r="Y35" i="14"/>
  <c r="Z35" i="14" s="1"/>
  <c r="R35" i="14"/>
  <c r="S35" i="14" s="1"/>
  <c r="L35" i="14"/>
  <c r="V35" i="14" s="1"/>
  <c r="K35" i="14"/>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L33" i="14"/>
  <c r="V33" i="14" s="1"/>
  <c r="K33" i="14"/>
  <c r="G33" i="14"/>
  <c r="H33" i="14" s="1"/>
  <c r="O33" i="14" s="1"/>
  <c r="AM32" i="14"/>
  <c r="AN32" i="14" s="1"/>
  <c r="AF32" i="14"/>
  <c r="AG32" i="14" s="1"/>
  <c r="Y32" i="14"/>
  <c r="Z32" i="14" s="1"/>
  <c r="S32" i="14"/>
  <c r="R32" i="14"/>
  <c r="K32" i="14"/>
  <c r="L32" i="14" s="1"/>
  <c r="H32" i="14"/>
  <c r="O32" i="14" s="1"/>
  <c r="G32" i="14"/>
  <c r="AN31" i="14"/>
  <c r="AP31" i="14" s="1"/>
  <c r="AM31" i="14"/>
  <c r="AG31" i="14"/>
  <c r="AQ31" i="14" s="1"/>
  <c r="AF31" i="14"/>
  <c r="Z31" i="14"/>
  <c r="Y31" i="14"/>
  <c r="R31" i="14"/>
  <c r="S31" i="14" s="1"/>
  <c r="L31" i="14"/>
  <c r="K31" i="14"/>
  <c r="G31" i="14"/>
  <c r="H31" i="14" s="1"/>
  <c r="AN30" i="14"/>
  <c r="AM30" i="14"/>
  <c r="AF30" i="14"/>
  <c r="AG30" i="14" s="1"/>
  <c r="Y30" i="14"/>
  <c r="Z30" i="14" s="1"/>
  <c r="R30" i="14"/>
  <c r="S30" i="14" s="1"/>
  <c r="K30" i="14"/>
  <c r="L30" i="14" s="1"/>
  <c r="H30" i="14"/>
  <c r="O30" i="14" s="1"/>
  <c r="G30" i="14"/>
  <c r="AM29" i="14"/>
  <c r="AN29" i="14" s="1"/>
  <c r="AG29" i="14"/>
  <c r="AF29" i="14"/>
  <c r="Y29" i="14"/>
  <c r="Z29" i="14" s="1"/>
  <c r="S29" i="14"/>
  <c r="R29" i="14"/>
  <c r="K29" i="14"/>
  <c r="L29" i="14" s="1"/>
  <c r="N29" i="14" s="1"/>
  <c r="H29" i="14"/>
  <c r="G29" i="14"/>
  <c r="AQ28" i="14"/>
  <c r="AN28" i="14"/>
  <c r="AP28" i="14" s="1"/>
  <c r="AG28" i="14"/>
  <c r="Z28" i="14"/>
  <c r="AI28" i="14" s="1"/>
  <c r="S28" i="14"/>
  <c r="U28" i="14" s="1"/>
  <c r="O28" i="14"/>
  <c r="L28" i="14"/>
  <c r="H28" i="14"/>
  <c r="AQ27" i="14"/>
  <c r="AN27" i="14"/>
  <c r="AP27" i="14" s="1"/>
  <c r="AG27" i="14"/>
  <c r="Z27" i="14"/>
  <c r="AI27" i="14" s="1"/>
  <c r="S27" i="14"/>
  <c r="L27" i="14"/>
  <c r="H27" i="14"/>
  <c r="O27" i="14" s="1"/>
  <c r="AN26" i="14"/>
  <c r="AG26" i="14"/>
  <c r="AQ26" i="14" s="1"/>
  <c r="Z26" i="14"/>
  <c r="AJ26" i="14" s="1"/>
  <c r="S26" i="14"/>
  <c r="AC26" i="14" s="1"/>
  <c r="L26" i="14"/>
  <c r="H26" i="14"/>
  <c r="O26" i="14" s="1"/>
  <c r="AN25" i="14"/>
  <c r="AG25" i="14"/>
  <c r="AQ25" i="14" s="1"/>
  <c r="Z25" i="14"/>
  <c r="AJ25" i="14" s="1"/>
  <c r="S25" i="14"/>
  <c r="AC25" i="14" s="1"/>
  <c r="L25" i="14"/>
  <c r="H25" i="14"/>
  <c r="O25" i="14" s="1"/>
  <c r="AQ24" i="14"/>
  <c r="AN24" i="14"/>
  <c r="AJ24" i="14"/>
  <c r="AG24" i="14"/>
  <c r="AB24" i="14"/>
  <c r="Z24" i="14"/>
  <c r="S24" i="14"/>
  <c r="U24" i="14" s="1"/>
  <c r="O24" i="14"/>
  <c r="L24" i="14"/>
  <c r="H24" i="14"/>
  <c r="AN23" i="14"/>
  <c r="AG23" i="14"/>
  <c r="Z23" i="14"/>
  <c r="S23" i="14"/>
  <c r="L23" i="14"/>
  <c r="H23" i="14"/>
  <c r="Q74" i="13"/>
  <c r="X74" i="13" s="1"/>
  <c r="AF59" i="13"/>
  <c r="AG59" i="13" s="1"/>
  <c r="G59" i="13"/>
  <c r="H59" i="13" s="1"/>
  <c r="O59" i="13" s="1"/>
  <c r="H58" i="13"/>
  <c r="G58" i="13"/>
  <c r="AM57" i="13"/>
  <c r="AN57" i="13" s="1"/>
  <c r="AP57" i="13" s="1"/>
  <c r="Y57" i="13"/>
  <c r="Z57" i="13" s="1"/>
  <c r="K57" i="13"/>
  <c r="L57" i="13" s="1"/>
  <c r="H57" i="13"/>
  <c r="G57" i="13"/>
  <c r="AF57" i="13" s="1"/>
  <c r="AG57" i="13" s="1"/>
  <c r="G56" i="13"/>
  <c r="H56" i="13" s="1"/>
  <c r="G55" i="13"/>
  <c r="H55" i="13" s="1"/>
  <c r="AM54" i="13"/>
  <c r="AF54" i="13"/>
  <c r="Y54" i="13"/>
  <c r="R54" i="13"/>
  <c r="K54" i="13"/>
  <c r="J54" i="13"/>
  <c r="G54" i="13"/>
  <c r="H54" i="13" s="1"/>
  <c r="AN53" i="13"/>
  <c r="AG53" i="13"/>
  <c r="Z53" i="13"/>
  <c r="U53" i="13"/>
  <c r="V53" i="13" s="1"/>
  <c r="S53" i="13"/>
  <c r="AB53" i="13" s="1"/>
  <c r="AC53" i="13" s="1"/>
  <c r="L53" i="13"/>
  <c r="H53" i="13"/>
  <c r="X52" i="13"/>
  <c r="AE52" i="13" s="1"/>
  <c r="AL52" i="13" s="1"/>
  <c r="Q52" i="13"/>
  <c r="G52" i="13"/>
  <c r="H52" i="13" s="1"/>
  <c r="AE51" i="13"/>
  <c r="AL51" i="13" s="1"/>
  <c r="Q51" i="13"/>
  <c r="X51" i="13" s="1"/>
  <c r="X49" i="13"/>
  <c r="AE49" i="13" s="1"/>
  <c r="AL49" i="13" s="1"/>
  <c r="Q49" i="13"/>
  <c r="AL48" i="13"/>
  <c r="AE48" i="13"/>
  <c r="X48" i="13"/>
  <c r="R48" i="13"/>
  <c r="S48" i="13" s="1"/>
  <c r="Q48" i="13"/>
  <c r="K48" i="13"/>
  <c r="K49" i="13" s="1"/>
  <c r="G48" i="13"/>
  <c r="G49" i="13" s="1"/>
  <c r="H49" i="13" s="1"/>
  <c r="AN46" i="13"/>
  <c r="AP46" i="13" s="1"/>
  <c r="AQ46" i="13" s="1"/>
  <c r="AG46" i="13"/>
  <c r="AB46" i="13"/>
  <c r="Z46" i="13"/>
  <c r="AI46" i="13" s="1"/>
  <c r="AJ46" i="13" s="1"/>
  <c r="S46" i="13"/>
  <c r="L46" i="13"/>
  <c r="H46" i="13"/>
  <c r="AL45" i="13"/>
  <c r="AE45" i="13"/>
  <c r="X45" i="13"/>
  <c r="R45" i="13"/>
  <c r="S45" i="13" s="1"/>
  <c r="Q45" i="13"/>
  <c r="K45" i="13"/>
  <c r="L45" i="13" s="1"/>
  <c r="J45" i="13"/>
  <c r="G45" i="13"/>
  <c r="F45" i="13"/>
  <c r="X44" i="13"/>
  <c r="AE44" i="13" s="1"/>
  <c r="AL44" i="13" s="1"/>
  <c r="Q44" i="13"/>
  <c r="K44" i="13"/>
  <c r="L44" i="13" s="1"/>
  <c r="H44" i="13"/>
  <c r="G44" i="13"/>
  <c r="AN43" i="13"/>
  <c r="AP43" i="13" s="1"/>
  <c r="AM43" i="13"/>
  <c r="AG43" i="13"/>
  <c r="AQ43" i="13" s="1"/>
  <c r="AF43" i="13"/>
  <c r="Z43" i="13"/>
  <c r="AJ43" i="13" s="1"/>
  <c r="Y43" i="13"/>
  <c r="S43" i="13"/>
  <c r="AC43" i="13" s="1"/>
  <c r="R43" i="13"/>
  <c r="K43" i="13"/>
  <c r="L43" i="13" s="1"/>
  <c r="G43" i="13"/>
  <c r="H43" i="13" s="1"/>
  <c r="O43" i="13" s="1"/>
  <c r="AM42" i="13"/>
  <c r="AN42" i="13" s="1"/>
  <c r="AP42" i="13" s="1"/>
  <c r="AF42" i="13"/>
  <c r="AG42" i="13" s="1"/>
  <c r="Y42" i="13"/>
  <c r="Z42" i="13" s="1"/>
  <c r="R42" i="13"/>
  <c r="S42" i="13" s="1"/>
  <c r="L42" i="13"/>
  <c r="K42" i="13"/>
  <c r="G42" i="13"/>
  <c r="H42" i="13" s="1"/>
  <c r="O42" i="13" s="1"/>
  <c r="AM41" i="13"/>
  <c r="AN41" i="13" s="1"/>
  <c r="AP41" i="13" s="1"/>
  <c r="AF41" i="13"/>
  <c r="AG41" i="13" s="1"/>
  <c r="Y41" i="13"/>
  <c r="Z41" i="13" s="1"/>
  <c r="R41" i="13"/>
  <c r="S41" i="13" s="1"/>
  <c r="L41" i="13"/>
  <c r="G41" i="13"/>
  <c r="H41" i="13" s="1"/>
  <c r="AM40" i="13"/>
  <c r="AN40" i="13" s="1"/>
  <c r="AF40" i="13"/>
  <c r="AG40" i="13" s="1"/>
  <c r="Y40" i="13"/>
  <c r="Z40" i="13" s="1"/>
  <c r="S40" i="13"/>
  <c r="R40" i="13"/>
  <c r="K40" i="13"/>
  <c r="L40" i="13" s="1"/>
  <c r="G40" i="13"/>
  <c r="H40" i="13" s="1"/>
  <c r="O40" i="13" s="1"/>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N36" i="13"/>
  <c r="AM36" i="13"/>
  <c r="AF36" i="13"/>
  <c r="AG36" i="13" s="1"/>
  <c r="AQ36" i="13" s="1"/>
  <c r="Z36" i="13"/>
  <c r="AJ36" i="13" s="1"/>
  <c r="Y36" i="13"/>
  <c r="R36" i="13"/>
  <c r="S36" i="13" s="1"/>
  <c r="AC36" i="13" s="1"/>
  <c r="K36" i="13"/>
  <c r="L36" i="13" s="1"/>
  <c r="G36" i="13"/>
  <c r="H36" i="13" s="1"/>
  <c r="O36" i="13" s="1"/>
  <c r="AM35" i="13"/>
  <c r="AN35" i="13" s="1"/>
  <c r="AF35" i="13"/>
  <c r="AG35" i="13" s="1"/>
  <c r="Z35" i="13"/>
  <c r="AJ35" i="13" s="1"/>
  <c r="Y35" i="13"/>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L33" i="13"/>
  <c r="K33" i="13"/>
  <c r="G33" i="13"/>
  <c r="H33" i="13" s="1"/>
  <c r="O33" i="13" s="1"/>
  <c r="AM32" i="13"/>
  <c r="AN32" i="13" s="1"/>
  <c r="AP32" i="13" s="1"/>
  <c r="AG32" i="13"/>
  <c r="AF32" i="13"/>
  <c r="Y32" i="13"/>
  <c r="Z32" i="13" s="1"/>
  <c r="R32" i="13"/>
  <c r="S32" i="13" s="1"/>
  <c r="K32" i="13"/>
  <c r="L32" i="13" s="1"/>
  <c r="V32" i="13" s="1"/>
  <c r="G32" i="13"/>
  <c r="H32" i="13" s="1"/>
  <c r="O32" i="13" s="1"/>
  <c r="AM31" i="13"/>
  <c r="AN31" i="13" s="1"/>
  <c r="AF31" i="13"/>
  <c r="AG31" i="13" s="1"/>
  <c r="Y31" i="13"/>
  <c r="Z31" i="13" s="1"/>
  <c r="R31" i="13"/>
  <c r="S31" i="13" s="1"/>
  <c r="AC31" i="13" s="1"/>
  <c r="K31" i="13"/>
  <c r="L31" i="13" s="1"/>
  <c r="G31" i="13"/>
  <c r="H31" i="13" s="1"/>
  <c r="O31" i="13" s="1"/>
  <c r="AM30" i="13"/>
  <c r="AN30" i="13" s="1"/>
  <c r="AF30" i="13"/>
  <c r="AG30" i="13" s="1"/>
  <c r="Y30" i="13"/>
  <c r="Z30" i="13" s="1"/>
  <c r="R30" i="13"/>
  <c r="S30" i="13" s="1"/>
  <c r="L30" i="13"/>
  <c r="V30" i="13" s="1"/>
  <c r="K30" i="13"/>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7" i="13"/>
  <c r="AG27" i="13"/>
  <c r="AI27" i="13" s="1"/>
  <c r="Z27" i="13"/>
  <c r="S27" i="13"/>
  <c r="AC27" i="13" s="1"/>
  <c r="L27" i="13"/>
  <c r="V27" i="13" s="1"/>
  <c r="H27" i="13"/>
  <c r="O27" i="13" s="1"/>
  <c r="AN26" i="13"/>
  <c r="AG26" i="13"/>
  <c r="AQ26" i="13" s="1"/>
  <c r="Z26" i="13"/>
  <c r="S26" i="13"/>
  <c r="AC26" i="13" s="1"/>
  <c r="O26" i="13"/>
  <c r="L26" i="13"/>
  <c r="H26" i="13"/>
  <c r="AN25" i="13"/>
  <c r="AG25" i="13"/>
  <c r="AQ25" i="13" s="1"/>
  <c r="AC25" i="13"/>
  <c r="Z25" i="13"/>
  <c r="S25" i="13"/>
  <c r="L25" i="13"/>
  <c r="H25" i="13"/>
  <c r="O25" i="13" s="1"/>
  <c r="AN24" i="13"/>
  <c r="AG24" i="13"/>
  <c r="Z24" i="13"/>
  <c r="U24" i="13"/>
  <c r="S24" i="13"/>
  <c r="AC24" i="13" s="1"/>
  <c r="O24" i="13"/>
  <c r="L24" i="13"/>
  <c r="H24" i="13"/>
  <c r="AN23" i="13"/>
  <c r="AG23" i="13"/>
  <c r="Z23" i="13"/>
  <c r="S23" i="13"/>
  <c r="L23" i="13"/>
  <c r="H23" i="13"/>
  <c r="Q74" i="12"/>
  <c r="X74" i="12" s="1"/>
  <c r="AM59" i="12"/>
  <c r="AN59" i="12" s="1"/>
  <c r="G59" i="12"/>
  <c r="AM58" i="12"/>
  <c r="AN58" i="12" s="1"/>
  <c r="AF58" i="12"/>
  <c r="AG58" i="12" s="1"/>
  <c r="S58" i="12"/>
  <c r="K58" i="12"/>
  <c r="L58" i="12" s="1"/>
  <c r="H58" i="12"/>
  <c r="G58" i="12"/>
  <c r="Y58" i="12" s="1"/>
  <c r="Z58" i="12" s="1"/>
  <c r="AB58" i="12" s="1"/>
  <c r="AC58" i="12" s="1"/>
  <c r="AF57" i="12"/>
  <c r="AG57" i="12" s="1"/>
  <c r="Y57" i="12"/>
  <c r="Z57" i="12" s="1"/>
  <c r="G57" i="12"/>
  <c r="H57" i="12" s="1"/>
  <c r="AM56" i="12"/>
  <c r="AN56" i="12" s="1"/>
  <c r="G56" i="12"/>
  <c r="Y56" i="12" s="1"/>
  <c r="Z56" i="12" s="1"/>
  <c r="G55" i="12"/>
  <c r="H55" i="12" s="1"/>
  <c r="AM54" i="12"/>
  <c r="AF54" i="12"/>
  <c r="AG54" i="12" s="1"/>
  <c r="Y54" i="12"/>
  <c r="S54" i="12"/>
  <c r="R54" i="12"/>
  <c r="K54" i="12"/>
  <c r="J54" i="12"/>
  <c r="Q54" i="12" s="1"/>
  <c r="X54" i="12" s="1"/>
  <c r="AE54" i="12" s="1"/>
  <c r="AL54" i="12" s="1"/>
  <c r="H54" i="12"/>
  <c r="G54" i="12"/>
  <c r="AN53" i="12"/>
  <c r="AP53" i="12" s="1"/>
  <c r="AG53" i="12"/>
  <c r="Z53" i="12"/>
  <c r="V53" i="12"/>
  <c r="S53" i="12"/>
  <c r="N53" i="12"/>
  <c r="O53" i="12" s="1"/>
  <c r="L53" i="12"/>
  <c r="U53" i="12" s="1"/>
  <c r="H53" i="12"/>
  <c r="X52" i="12"/>
  <c r="AE52" i="12" s="1"/>
  <c r="AL52" i="12" s="1"/>
  <c r="Q52" i="12"/>
  <c r="G52" i="12"/>
  <c r="H52" i="12" s="1"/>
  <c r="AL51" i="12"/>
  <c r="Q51" i="12"/>
  <c r="X51" i="12" s="1"/>
  <c r="AE51" i="12" s="1"/>
  <c r="AE49" i="12"/>
  <c r="AL49" i="12" s="1"/>
  <c r="X49" i="12"/>
  <c r="Q49" i="12"/>
  <c r="G49" i="12"/>
  <c r="G51" i="12" s="1"/>
  <c r="H51" i="12" s="1"/>
  <c r="X48" i="12"/>
  <c r="AE48" i="12" s="1"/>
  <c r="AL48" i="12" s="1"/>
  <c r="Q48" i="12"/>
  <c r="K48" i="12"/>
  <c r="H48" i="12"/>
  <c r="G48" i="12"/>
  <c r="AP46" i="12"/>
  <c r="AN46" i="12"/>
  <c r="AG46" i="12"/>
  <c r="AB46" i="12"/>
  <c r="Z46" i="12"/>
  <c r="S46" i="12"/>
  <c r="L46" i="12"/>
  <c r="H46" i="12"/>
  <c r="AL45" i="12"/>
  <c r="AE45" i="12"/>
  <c r="X45" i="12"/>
  <c r="Q45" i="12"/>
  <c r="K45" i="12"/>
  <c r="L45" i="12" s="1"/>
  <c r="J45" i="12"/>
  <c r="G45" i="12"/>
  <c r="F45" i="12"/>
  <c r="X44" i="12"/>
  <c r="AE44" i="12" s="1"/>
  <c r="AL44" i="12" s="1"/>
  <c r="Q44" i="12"/>
  <c r="K44" i="12"/>
  <c r="L44" i="12" s="1"/>
  <c r="N44" i="12" s="1"/>
  <c r="G44" i="12"/>
  <c r="H44" i="12" s="1"/>
  <c r="AM43" i="12"/>
  <c r="AN43" i="12" s="1"/>
  <c r="AJ43" i="12"/>
  <c r="AF43" i="12"/>
  <c r="AG43" i="12" s="1"/>
  <c r="AQ43" i="12" s="1"/>
  <c r="Y43" i="12"/>
  <c r="Z43" i="12" s="1"/>
  <c r="R43" i="12"/>
  <c r="S43" i="12" s="1"/>
  <c r="AB43" i="12" s="1"/>
  <c r="K43" i="12"/>
  <c r="L43" i="12" s="1"/>
  <c r="U43" i="12" s="1"/>
  <c r="G43" i="12"/>
  <c r="H43" i="12" s="1"/>
  <c r="O43" i="12" s="1"/>
  <c r="AM42" i="12"/>
  <c r="AN42" i="12" s="1"/>
  <c r="AG42" i="12"/>
  <c r="AF42" i="12"/>
  <c r="Y42" i="12"/>
  <c r="Z42" i="12" s="1"/>
  <c r="R42" i="12"/>
  <c r="S42" i="12" s="1"/>
  <c r="K42" i="12"/>
  <c r="L42" i="12" s="1"/>
  <c r="G42" i="12"/>
  <c r="H42" i="12" s="1"/>
  <c r="O42" i="12" s="1"/>
  <c r="AM41" i="12"/>
  <c r="AN41" i="12" s="1"/>
  <c r="AJ41" i="12"/>
  <c r="AF41" i="12"/>
  <c r="AG41" i="12" s="1"/>
  <c r="AC41" i="12"/>
  <c r="Y41" i="12"/>
  <c r="Z41" i="12" s="1"/>
  <c r="R41" i="12"/>
  <c r="S41" i="12" s="1"/>
  <c r="L41" i="12"/>
  <c r="U41" i="12" s="1"/>
  <c r="G41" i="12"/>
  <c r="H41" i="12" s="1"/>
  <c r="O41" i="12" s="1"/>
  <c r="AM40" i="12"/>
  <c r="AN40" i="12" s="1"/>
  <c r="AF40" i="12"/>
  <c r="AG40" i="12" s="1"/>
  <c r="Y40" i="12"/>
  <c r="Z40" i="12" s="1"/>
  <c r="R40" i="12"/>
  <c r="S40" i="12" s="1"/>
  <c r="K40" i="12"/>
  <c r="L40" i="12" s="1"/>
  <c r="G40" i="12"/>
  <c r="H40" i="12" s="1"/>
  <c r="O40" i="12" s="1"/>
  <c r="AM38" i="12"/>
  <c r="AN38" i="12" s="1"/>
  <c r="AJ38" i="12"/>
  <c r="AF38" i="12"/>
  <c r="AG38" i="12" s="1"/>
  <c r="AC38" i="12"/>
  <c r="Y38" i="12"/>
  <c r="Z38" i="12" s="1"/>
  <c r="R38" i="12"/>
  <c r="S38" i="12" s="1"/>
  <c r="AB38" i="12" s="1"/>
  <c r="K38" i="12"/>
  <c r="L38" i="12" s="1"/>
  <c r="G38" i="12"/>
  <c r="H38" i="12" s="1"/>
  <c r="O38" i="12" s="1"/>
  <c r="AM37" i="12"/>
  <c r="AN37" i="12" s="1"/>
  <c r="AG37" i="12"/>
  <c r="AF37" i="12"/>
  <c r="Y37" i="12"/>
  <c r="Z37" i="12" s="1"/>
  <c r="R37" i="12"/>
  <c r="S37" i="12" s="1"/>
  <c r="K37" i="12"/>
  <c r="L37" i="12" s="1"/>
  <c r="G37" i="12"/>
  <c r="H37" i="12" s="1"/>
  <c r="O37" i="12" s="1"/>
  <c r="AM36" i="12"/>
  <c r="AN36" i="12" s="1"/>
  <c r="AJ36" i="12"/>
  <c r="AF36" i="12"/>
  <c r="AG36" i="12" s="1"/>
  <c r="AC36" i="12"/>
  <c r="Y36" i="12"/>
  <c r="Z36" i="12" s="1"/>
  <c r="U36" i="12"/>
  <c r="R36" i="12"/>
  <c r="S36" i="12" s="1"/>
  <c r="K36" i="12"/>
  <c r="L36" i="12" s="1"/>
  <c r="G36" i="12"/>
  <c r="H36" i="12" s="1"/>
  <c r="O36" i="12" s="1"/>
  <c r="AM35" i="12"/>
  <c r="AN35" i="12" s="1"/>
  <c r="AF35" i="12"/>
  <c r="AG35" i="12" s="1"/>
  <c r="Y35" i="12"/>
  <c r="Z35" i="12" s="1"/>
  <c r="R35" i="12"/>
  <c r="S35" i="12" s="1"/>
  <c r="K35" i="12"/>
  <c r="L35" i="12" s="1"/>
  <c r="G35" i="12"/>
  <c r="H35" i="12" s="1"/>
  <c r="O35" i="12" s="1"/>
  <c r="AM34" i="12"/>
  <c r="AN34" i="12" s="1"/>
  <c r="AJ34" i="12"/>
  <c r="AF34" i="12"/>
  <c r="AG34" i="12" s="1"/>
  <c r="AC34" i="12"/>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U32" i="12"/>
  <c r="R32" i="12"/>
  <c r="S32" i="12" s="1"/>
  <c r="K32" i="12"/>
  <c r="L32" i="12" s="1"/>
  <c r="G32" i="12"/>
  <c r="H32" i="12" s="1"/>
  <c r="O32" i="12" s="1"/>
  <c r="AM31" i="12"/>
  <c r="AN31" i="12" s="1"/>
  <c r="AF31" i="12"/>
  <c r="AG31" i="12" s="1"/>
  <c r="Y31" i="12"/>
  <c r="Z31" i="12" s="1"/>
  <c r="R31" i="12"/>
  <c r="S31" i="12" s="1"/>
  <c r="K31" i="12"/>
  <c r="L31" i="12" s="1"/>
  <c r="G31" i="12"/>
  <c r="H31" i="12" s="1"/>
  <c r="O31" i="12" s="1"/>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P28" i="12"/>
  <c r="AN28" i="12"/>
  <c r="AG28" i="12"/>
  <c r="AQ28" i="12" s="1"/>
  <c r="Z28" i="12"/>
  <c r="V28" i="12"/>
  <c r="S28" i="12"/>
  <c r="AC28" i="12" s="1"/>
  <c r="O28" i="12"/>
  <c r="N28" i="12"/>
  <c r="L28" i="12"/>
  <c r="H28" i="12"/>
  <c r="AN27" i="12"/>
  <c r="AG27" i="12"/>
  <c r="AQ27" i="12" s="1"/>
  <c r="Z27" i="12"/>
  <c r="V27" i="12"/>
  <c r="S27" i="12"/>
  <c r="AC27" i="12" s="1"/>
  <c r="O27" i="12"/>
  <c r="N27" i="12"/>
  <c r="L27" i="12"/>
  <c r="H27" i="12"/>
  <c r="AN26" i="12"/>
  <c r="AP26" i="12" s="1"/>
  <c r="AG26" i="12"/>
  <c r="AQ26" i="12" s="1"/>
  <c r="Z26" i="12"/>
  <c r="V26" i="12"/>
  <c r="S26" i="12"/>
  <c r="AC26" i="12" s="1"/>
  <c r="O26" i="12"/>
  <c r="N26" i="12"/>
  <c r="L26" i="12"/>
  <c r="H26" i="12"/>
  <c r="AN25" i="12"/>
  <c r="AG25" i="12"/>
  <c r="AQ25" i="12" s="1"/>
  <c r="Z25" i="12"/>
  <c r="V25" i="12"/>
  <c r="S25" i="12"/>
  <c r="AC25" i="12" s="1"/>
  <c r="O25" i="12"/>
  <c r="N25" i="12"/>
  <c r="L25" i="12"/>
  <c r="H25" i="12"/>
  <c r="AN24" i="12"/>
  <c r="AP24" i="12" s="1"/>
  <c r="AG24" i="12"/>
  <c r="AQ24" i="12" s="1"/>
  <c r="Z24" i="12"/>
  <c r="V24" i="12"/>
  <c r="S24" i="12"/>
  <c r="AC24" i="12" s="1"/>
  <c r="O24" i="12"/>
  <c r="N24" i="12"/>
  <c r="L24" i="12"/>
  <c r="H24" i="12"/>
  <c r="AN23" i="12"/>
  <c r="AG23" i="12"/>
  <c r="Z23" i="12"/>
  <c r="S23" i="12"/>
  <c r="L23" i="12"/>
  <c r="N23" i="12" s="1"/>
  <c r="O23" i="12" s="1"/>
  <c r="H23" i="12"/>
  <c r="Q74" i="11"/>
  <c r="X74" i="11" s="1"/>
  <c r="AG59" i="11"/>
  <c r="AF59" i="11"/>
  <c r="Y59" i="11"/>
  <c r="Z59" i="11" s="1"/>
  <c r="R59" i="11"/>
  <c r="S59" i="11" s="1"/>
  <c r="K59" i="11"/>
  <c r="L59" i="11" s="1"/>
  <c r="H59" i="11"/>
  <c r="G59" i="11"/>
  <c r="AM59" i="11" s="1"/>
  <c r="AN59" i="11" s="1"/>
  <c r="AP59" i="11" s="1"/>
  <c r="G58" i="11"/>
  <c r="G57" i="11"/>
  <c r="Y57" i="11" s="1"/>
  <c r="Z57" i="11" s="1"/>
  <c r="G56" i="11"/>
  <c r="H56" i="11" s="1"/>
  <c r="G55" i="11"/>
  <c r="AM55" i="11" s="1"/>
  <c r="AN55" i="11" s="1"/>
  <c r="AM54" i="11"/>
  <c r="AF54" i="11"/>
  <c r="Y54" i="11"/>
  <c r="R54" i="11"/>
  <c r="K54" i="11"/>
  <c r="J54" i="11"/>
  <c r="G54" i="11"/>
  <c r="H54" i="11" s="1"/>
  <c r="AN53" i="11"/>
  <c r="AP53" i="11" s="1"/>
  <c r="AG53" i="11"/>
  <c r="Z53" i="11"/>
  <c r="S53" i="11"/>
  <c r="N53" i="11"/>
  <c r="L53" i="11"/>
  <c r="H53" i="11"/>
  <c r="Q52" i="11"/>
  <c r="X52" i="11" s="1"/>
  <c r="AE52" i="11" s="1"/>
  <c r="AL52" i="11" s="1"/>
  <c r="Q51" i="11"/>
  <c r="X51" i="11" s="1"/>
  <c r="AE51" i="11" s="1"/>
  <c r="AL51" i="11" s="1"/>
  <c r="AE49" i="11"/>
  <c r="AL49" i="11" s="1"/>
  <c r="X49" i="11"/>
  <c r="Q49" i="11"/>
  <c r="X48" i="11"/>
  <c r="AE48" i="11" s="1"/>
  <c r="AL48" i="11" s="1"/>
  <c r="R48" i="11"/>
  <c r="Q48" i="11"/>
  <c r="K48" i="11"/>
  <c r="G48" i="11"/>
  <c r="G49" i="11" s="1"/>
  <c r="AP46" i="11"/>
  <c r="AN46" i="11"/>
  <c r="AG46" i="11"/>
  <c r="Z46" i="11"/>
  <c r="S46" i="11"/>
  <c r="N46" i="11"/>
  <c r="O46" i="11" s="1"/>
  <c r="L46" i="11"/>
  <c r="U46" i="11" s="1"/>
  <c r="V46" i="11" s="1"/>
  <c r="H46" i="11"/>
  <c r="AL45" i="11"/>
  <c r="AE45" i="11"/>
  <c r="X45" i="11"/>
  <c r="R45" i="11"/>
  <c r="S45" i="11" s="1"/>
  <c r="U45" i="11" s="1"/>
  <c r="Q45" i="11"/>
  <c r="K45" i="11"/>
  <c r="J45" i="11"/>
  <c r="L45" i="11" s="1"/>
  <c r="G45" i="11"/>
  <c r="H45" i="11" s="1"/>
  <c r="F45" i="11"/>
  <c r="AE44" i="11"/>
  <c r="AL44" i="11" s="1"/>
  <c r="X44" i="11"/>
  <c r="R44" i="11"/>
  <c r="S44" i="11" s="1"/>
  <c r="Q44" i="11"/>
  <c r="K44" i="11"/>
  <c r="L44" i="11" s="1"/>
  <c r="G44" i="11"/>
  <c r="H44" i="11" s="1"/>
  <c r="AM43" i="11"/>
  <c r="AN43" i="11" s="1"/>
  <c r="AG43" i="11"/>
  <c r="AF43" i="11"/>
  <c r="Y43" i="11"/>
  <c r="Z43" i="11" s="1"/>
  <c r="R43" i="11"/>
  <c r="S43" i="11" s="1"/>
  <c r="K43" i="11"/>
  <c r="L43" i="11" s="1"/>
  <c r="H43" i="11"/>
  <c r="O43" i="11" s="1"/>
  <c r="G43" i="11"/>
  <c r="AN42" i="11"/>
  <c r="AP42" i="11" s="1"/>
  <c r="AM42" i="11"/>
  <c r="AG42" i="11"/>
  <c r="AI42" i="11" s="1"/>
  <c r="AF42" i="11"/>
  <c r="Z42" i="11"/>
  <c r="AB42" i="11" s="1"/>
  <c r="Y42" i="11"/>
  <c r="S42" i="11"/>
  <c r="U42" i="11" s="1"/>
  <c r="R42" i="11"/>
  <c r="L42" i="11"/>
  <c r="K42" i="11"/>
  <c r="G42" i="11"/>
  <c r="H42" i="11" s="1"/>
  <c r="AN41" i="11"/>
  <c r="AG41" i="11"/>
  <c r="Z41" i="11"/>
  <c r="S41" i="11"/>
  <c r="L41" i="11"/>
  <c r="G41" i="11"/>
  <c r="H41" i="11" s="1"/>
  <c r="AM40" i="11"/>
  <c r="AN40" i="11" s="1"/>
  <c r="AF40" i="11"/>
  <c r="AG40" i="11" s="1"/>
  <c r="Y40" i="11"/>
  <c r="Z40" i="11" s="1"/>
  <c r="S40" i="11"/>
  <c r="AC40" i="11" s="1"/>
  <c r="R40" i="11"/>
  <c r="K40" i="11"/>
  <c r="L40" i="11" s="1"/>
  <c r="N40" i="11" s="1"/>
  <c r="G40" i="11"/>
  <c r="H40" i="11" s="1"/>
  <c r="AM38" i="11"/>
  <c r="AN38" i="11" s="1"/>
  <c r="AG38" i="11"/>
  <c r="AF38" i="11"/>
  <c r="Z38" i="11"/>
  <c r="AJ38" i="11" s="1"/>
  <c r="Y38" i="11"/>
  <c r="R38" i="11"/>
  <c r="S38" i="11" s="1"/>
  <c r="K38" i="11"/>
  <c r="L38" i="11" s="1"/>
  <c r="H38" i="11"/>
  <c r="O38" i="11" s="1"/>
  <c r="G38" i="11"/>
  <c r="AN37" i="11"/>
  <c r="AP37" i="11" s="1"/>
  <c r="AM37" i="11"/>
  <c r="AG37" i="11"/>
  <c r="AF37" i="11"/>
  <c r="Z37" i="11"/>
  <c r="Y37" i="11"/>
  <c r="S37" i="11"/>
  <c r="R37" i="11"/>
  <c r="L37" i="11"/>
  <c r="K37" i="11"/>
  <c r="G37" i="11"/>
  <c r="H37" i="11" s="1"/>
  <c r="O37" i="11" s="1"/>
  <c r="AN36" i="11"/>
  <c r="AM36" i="11"/>
  <c r="AG36" i="11"/>
  <c r="AQ36" i="11" s="1"/>
  <c r="AF36" i="11"/>
  <c r="Y36" i="11"/>
  <c r="Z36" i="11" s="1"/>
  <c r="R36" i="11"/>
  <c r="S36" i="11" s="1"/>
  <c r="K36" i="11"/>
  <c r="L36" i="11" s="1"/>
  <c r="G36" i="11"/>
  <c r="H36" i="11" s="1"/>
  <c r="O36" i="11" s="1"/>
  <c r="AM35" i="11"/>
  <c r="AN35" i="11" s="1"/>
  <c r="AP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N33" i="11"/>
  <c r="AP33" i="11" s="1"/>
  <c r="AM33" i="11"/>
  <c r="AG33" i="11"/>
  <c r="AI33" i="11" s="1"/>
  <c r="AF33" i="11"/>
  <c r="Z33" i="11"/>
  <c r="AB33" i="11" s="1"/>
  <c r="Y33" i="11"/>
  <c r="S33" i="11"/>
  <c r="U33" i="11" s="1"/>
  <c r="R33" i="11"/>
  <c r="K33" i="11"/>
  <c r="L33" i="11" s="1"/>
  <c r="V33" i="11" s="1"/>
  <c r="G33" i="11"/>
  <c r="H33" i="11" s="1"/>
  <c r="AM32" i="11"/>
  <c r="AN32" i="11" s="1"/>
  <c r="AF32" i="11"/>
  <c r="AG32" i="11" s="1"/>
  <c r="Y32" i="11"/>
  <c r="Z32" i="11" s="1"/>
  <c r="R32" i="11"/>
  <c r="S32" i="11" s="1"/>
  <c r="U32" i="11" s="1"/>
  <c r="K32" i="11"/>
  <c r="L32" i="11" s="1"/>
  <c r="H32" i="11"/>
  <c r="O32" i="11" s="1"/>
  <c r="G32" i="11"/>
  <c r="AQ31" i="11"/>
  <c r="AN31" i="11"/>
  <c r="AP31" i="11" s="1"/>
  <c r="AM31" i="11"/>
  <c r="AJ31" i="11"/>
  <c r="AG31" i="11"/>
  <c r="AI31" i="11" s="1"/>
  <c r="AF31" i="11"/>
  <c r="Z31" i="11"/>
  <c r="Y31" i="11"/>
  <c r="R31" i="11"/>
  <c r="S31" i="11" s="1"/>
  <c r="L31" i="11"/>
  <c r="N31" i="11" s="1"/>
  <c r="K31" i="11"/>
  <c r="G31" i="11"/>
  <c r="H31" i="11" s="1"/>
  <c r="O31" i="11" s="1"/>
  <c r="AM30" i="11"/>
  <c r="AN30" i="11" s="1"/>
  <c r="AG30" i="11"/>
  <c r="AF30" i="11"/>
  <c r="Z30" i="11"/>
  <c r="Y30" i="11"/>
  <c r="R30" i="11"/>
  <c r="S30" i="11" s="1"/>
  <c r="K30" i="11"/>
  <c r="L30" i="11" s="1"/>
  <c r="H30" i="11"/>
  <c r="O30" i="11" s="1"/>
  <c r="G30" i="11"/>
  <c r="AN29" i="11"/>
  <c r="AM29" i="11"/>
  <c r="AG29" i="11"/>
  <c r="AF29" i="11"/>
  <c r="Z29" i="11"/>
  <c r="Y29" i="11"/>
  <c r="S29" i="11"/>
  <c r="R29" i="11"/>
  <c r="L29" i="11"/>
  <c r="K29" i="11"/>
  <c r="G29" i="11"/>
  <c r="H29" i="11" s="1"/>
  <c r="AQ28" i="11"/>
  <c r="AN28" i="11"/>
  <c r="AP28" i="11" s="1"/>
  <c r="AG28" i="11"/>
  <c r="Z28" i="11"/>
  <c r="AJ28" i="11" s="1"/>
  <c r="U28" i="11"/>
  <c r="S28" i="11"/>
  <c r="AC28" i="11" s="1"/>
  <c r="L28" i="11"/>
  <c r="H28" i="11"/>
  <c r="O28" i="11" s="1"/>
  <c r="AQ27" i="11"/>
  <c r="AN27" i="11"/>
  <c r="AP27" i="11" s="1"/>
  <c r="AI27" i="11"/>
  <c r="AG27" i="11"/>
  <c r="Z27" i="11"/>
  <c r="S27" i="11"/>
  <c r="AC27" i="11" s="1"/>
  <c r="O27" i="11"/>
  <c r="L27" i="11"/>
  <c r="H27" i="11"/>
  <c r="AQ26" i="11"/>
  <c r="AN26" i="11"/>
  <c r="AP26" i="11" s="1"/>
  <c r="AJ26" i="11"/>
  <c r="AG26" i="11"/>
  <c r="AB26" i="11"/>
  <c r="Z26" i="11"/>
  <c r="AI26" i="11" s="1"/>
  <c r="S26" i="11"/>
  <c r="AC26" i="11" s="1"/>
  <c r="O26" i="11"/>
  <c r="L26" i="11"/>
  <c r="H26" i="11"/>
  <c r="AQ25" i="11"/>
  <c r="AN25" i="11"/>
  <c r="AP25" i="11" s="1"/>
  <c r="AJ25" i="11"/>
  <c r="AG25" i="11"/>
  <c r="AC25" i="11"/>
  <c r="Z25" i="11"/>
  <c r="AI25" i="11" s="1"/>
  <c r="S25" i="11"/>
  <c r="L25" i="11"/>
  <c r="H25" i="11"/>
  <c r="O25" i="11" s="1"/>
  <c r="AQ24" i="11"/>
  <c r="AN24" i="11"/>
  <c r="AP24" i="11" s="1"/>
  <c r="AG24" i="11"/>
  <c r="Z24" i="11"/>
  <c r="AI24" i="11" s="1"/>
  <c r="U24" i="11"/>
  <c r="S24" i="11"/>
  <c r="L24" i="11"/>
  <c r="H24" i="11"/>
  <c r="O24" i="11" s="1"/>
  <c r="AN23" i="11"/>
  <c r="AG23" i="11"/>
  <c r="Z23" i="11"/>
  <c r="S23" i="11"/>
  <c r="L23" i="11"/>
  <c r="H23" i="11"/>
  <c r="Q74" i="10"/>
  <c r="X74" i="10" s="1"/>
  <c r="G59" i="10"/>
  <c r="K59" i="10" s="1"/>
  <c r="L59" i="10" s="1"/>
  <c r="G58" i="10"/>
  <c r="R58" i="10" s="1"/>
  <c r="G57" i="10"/>
  <c r="AM57" i="10" s="1"/>
  <c r="AN57" i="10" s="1"/>
  <c r="G56" i="10"/>
  <c r="AF55" i="10"/>
  <c r="AG55" i="10" s="1"/>
  <c r="G55" i="10"/>
  <c r="Y55" i="10" s="1"/>
  <c r="Z55" i="10" s="1"/>
  <c r="AM54" i="10"/>
  <c r="AN54" i="10" s="1"/>
  <c r="AP54" i="10" s="1"/>
  <c r="AF54" i="10"/>
  <c r="AG54" i="10" s="1"/>
  <c r="Y54" i="10"/>
  <c r="Z54" i="10" s="1"/>
  <c r="R54" i="10"/>
  <c r="S54" i="10" s="1"/>
  <c r="L54" i="10"/>
  <c r="K54" i="10"/>
  <c r="J54" i="10"/>
  <c r="Q54" i="10" s="1"/>
  <c r="X54" i="10" s="1"/>
  <c r="AE54" i="10" s="1"/>
  <c r="AL54" i="10" s="1"/>
  <c r="G54" i="10"/>
  <c r="H54" i="10" s="1"/>
  <c r="AP53" i="10"/>
  <c r="AN53" i="10"/>
  <c r="AG53" i="10"/>
  <c r="Z53" i="10"/>
  <c r="S53" i="10"/>
  <c r="AB53" i="10" s="1"/>
  <c r="AC53" i="10" s="1"/>
  <c r="L53" i="10"/>
  <c r="H53" i="10"/>
  <c r="Q52" i="10"/>
  <c r="X52" i="10" s="1"/>
  <c r="AE52" i="10" s="1"/>
  <c r="AL52" i="10" s="1"/>
  <c r="Q51" i="10"/>
  <c r="X51" i="10" s="1"/>
  <c r="AE51" i="10" s="1"/>
  <c r="AL51" i="10" s="1"/>
  <c r="AM49" i="10"/>
  <c r="AE49" i="10"/>
  <c r="AG49" i="10" s="1"/>
  <c r="Y49" i="10"/>
  <c r="X49" i="10"/>
  <c r="R49" i="10"/>
  <c r="Q49" i="10"/>
  <c r="S49" i="10" s="1"/>
  <c r="L49" i="10"/>
  <c r="K49" i="10"/>
  <c r="J49" i="10"/>
  <c r="AL49" i="10" s="1"/>
  <c r="G49" i="10"/>
  <c r="H49" i="10" s="1"/>
  <c r="AM48" i="10"/>
  <c r="AF48" i="10"/>
  <c r="AF49" i="10" s="1"/>
  <c r="Y48" i="10"/>
  <c r="X48" i="10"/>
  <c r="Z48" i="10" s="1"/>
  <c r="R48" i="10"/>
  <c r="L48" i="10"/>
  <c r="K48" i="10"/>
  <c r="J48" i="10"/>
  <c r="AE48" i="10" s="1"/>
  <c r="AG48" i="10" s="1"/>
  <c r="G48" i="10"/>
  <c r="H48" i="10" s="1"/>
  <c r="O46" i="10"/>
  <c r="J46" i="10"/>
  <c r="H46" i="10"/>
  <c r="AL45" i="10"/>
  <c r="AE45" i="10"/>
  <c r="X45" i="10"/>
  <c r="Q45" i="10"/>
  <c r="K45" i="10"/>
  <c r="J45" i="10"/>
  <c r="G45" i="10"/>
  <c r="F45" i="10"/>
  <c r="AM44" i="10"/>
  <c r="AN44" i="10" s="1"/>
  <c r="AG44" i="10"/>
  <c r="AI44" i="10" s="1"/>
  <c r="AF44" i="10"/>
  <c r="Y44" i="10"/>
  <c r="Z44" i="10" s="1"/>
  <c r="U44" i="10"/>
  <c r="R44" i="10"/>
  <c r="S44" i="10" s="1"/>
  <c r="N44" i="10"/>
  <c r="K44" i="10"/>
  <c r="L44" i="10" s="1"/>
  <c r="G44" i="10"/>
  <c r="H44" i="10" s="1"/>
  <c r="AM43" i="10"/>
  <c r="AN43" i="10" s="1"/>
  <c r="AF43" i="10"/>
  <c r="AG43" i="10" s="1"/>
  <c r="AQ43" i="10" s="1"/>
  <c r="Y43" i="10"/>
  <c r="Z43" i="10" s="1"/>
  <c r="R43" i="10"/>
  <c r="S43" i="10" s="1"/>
  <c r="AC43" i="10" s="1"/>
  <c r="L43" i="10"/>
  <c r="G43" i="10"/>
  <c r="H43" i="10" s="1"/>
  <c r="O43" i="10" s="1"/>
  <c r="AM42" i="10"/>
  <c r="AN42" i="10" s="1"/>
  <c r="AP42" i="10" s="1"/>
  <c r="AF42" i="10"/>
  <c r="AG42" i="10" s="1"/>
  <c r="AQ42" i="10" s="1"/>
  <c r="Y42" i="10"/>
  <c r="Z42" i="10" s="1"/>
  <c r="AJ42" i="10" s="1"/>
  <c r="R42" i="10"/>
  <c r="S42" i="10" s="1"/>
  <c r="AC42" i="10" s="1"/>
  <c r="K42" i="10"/>
  <c r="L42" i="10" s="1"/>
  <c r="G42" i="10"/>
  <c r="H42" i="10" s="1"/>
  <c r="AM41" i="10"/>
  <c r="AN41" i="10" s="1"/>
  <c r="AF41" i="10"/>
  <c r="AG41" i="10" s="1"/>
  <c r="Y41" i="10"/>
  <c r="Z41" i="10" s="1"/>
  <c r="AJ41" i="10" s="1"/>
  <c r="R41" i="10"/>
  <c r="S41" i="10" s="1"/>
  <c r="L41" i="10"/>
  <c r="H41" i="10"/>
  <c r="O41" i="10" s="1"/>
  <c r="AP40" i="10"/>
  <c r="AM40" i="10"/>
  <c r="AN40" i="10" s="1"/>
  <c r="AI40" i="10"/>
  <c r="AF40" i="10"/>
  <c r="AG40" i="10" s="1"/>
  <c r="AQ40" i="10" s="1"/>
  <c r="AB40" i="10"/>
  <c r="Y40" i="10"/>
  <c r="Z40" i="10" s="1"/>
  <c r="AJ40" i="10" s="1"/>
  <c r="R40" i="10"/>
  <c r="S40" i="10" s="1"/>
  <c r="AC40" i="10" s="1"/>
  <c r="K40" i="10"/>
  <c r="L40" i="10" s="1"/>
  <c r="G40" i="10"/>
  <c r="H40" i="10" s="1"/>
  <c r="O40" i="10" s="1"/>
  <c r="AM38" i="10"/>
  <c r="AN38" i="10" s="1"/>
  <c r="AF38" i="10"/>
  <c r="AG38" i="10" s="1"/>
  <c r="AQ38" i="10" s="1"/>
  <c r="Y38" i="10"/>
  <c r="Z38" i="10" s="1"/>
  <c r="R38" i="10"/>
  <c r="S38" i="10" s="1"/>
  <c r="K38" i="10"/>
  <c r="L38" i="10" s="1"/>
  <c r="V38" i="10" s="1"/>
  <c r="G38" i="10"/>
  <c r="H38" i="10" s="1"/>
  <c r="O38" i="10" s="1"/>
  <c r="AM37" i="10"/>
  <c r="AN37" i="10" s="1"/>
  <c r="AJ37" i="10"/>
  <c r="AF37" i="10"/>
  <c r="AG37" i="10" s="1"/>
  <c r="AQ37" i="10" s="1"/>
  <c r="Y37" i="10"/>
  <c r="Z37" i="10" s="1"/>
  <c r="R37" i="10"/>
  <c r="S37" i="10" s="1"/>
  <c r="AB37" i="10" s="1"/>
  <c r="K37" i="10"/>
  <c r="L37" i="10" s="1"/>
  <c r="V37" i="10" s="1"/>
  <c r="G37" i="10"/>
  <c r="H37" i="10" s="1"/>
  <c r="AM36" i="10"/>
  <c r="AN36" i="10" s="1"/>
  <c r="AF36" i="10"/>
  <c r="AG36" i="10" s="1"/>
  <c r="AQ36" i="10" s="1"/>
  <c r="Y36" i="10"/>
  <c r="Z36" i="10" s="1"/>
  <c r="AJ36" i="10" s="1"/>
  <c r="R36" i="10"/>
  <c r="S36" i="10" s="1"/>
  <c r="K36" i="10"/>
  <c r="L36" i="10" s="1"/>
  <c r="G36" i="10"/>
  <c r="H36" i="10" s="1"/>
  <c r="O36" i="10" s="1"/>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AP33" i="10" s="1"/>
  <c r="Y33" i="10"/>
  <c r="Z33" i="10" s="1"/>
  <c r="AJ33" i="10" s="1"/>
  <c r="R33" i="10"/>
  <c r="S33" i="10" s="1"/>
  <c r="AC33" i="10" s="1"/>
  <c r="K33" i="10"/>
  <c r="L33" i="10" s="1"/>
  <c r="V33" i="10" s="1"/>
  <c r="G33" i="10"/>
  <c r="H33" i="10" s="1"/>
  <c r="AM32" i="10"/>
  <c r="AN32" i="10" s="1"/>
  <c r="AF32" i="10"/>
  <c r="AG32" i="10" s="1"/>
  <c r="Y32" i="10"/>
  <c r="Z32" i="10" s="1"/>
  <c r="S32" i="10"/>
  <c r="AC32" i="10" s="1"/>
  <c r="R32" i="10"/>
  <c r="K32" i="10"/>
  <c r="L32" i="10" s="1"/>
  <c r="V32" i="10" s="1"/>
  <c r="G32" i="10"/>
  <c r="H32" i="10" s="1"/>
  <c r="O32" i="10" s="1"/>
  <c r="AQ31" i="10"/>
  <c r="AM31" i="10"/>
  <c r="AN31" i="10" s="1"/>
  <c r="AP31" i="10" s="1"/>
  <c r="AI31" i="10"/>
  <c r="AF31" i="10"/>
  <c r="AG31" i="10" s="1"/>
  <c r="AC31" i="10"/>
  <c r="Y31" i="10"/>
  <c r="Z31" i="10" s="1"/>
  <c r="R31" i="10"/>
  <c r="S31" i="10" s="1"/>
  <c r="O31" i="10"/>
  <c r="K31" i="10"/>
  <c r="L31" i="10" s="1"/>
  <c r="G31" i="10"/>
  <c r="H31" i="10" s="1"/>
  <c r="AM30" i="10"/>
  <c r="AN30" i="10" s="1"/>
  <c r="AF30" i="10"/>
  <c r="AG30" i="10" s="1"/>
  <c r="AQ30" i="10" s="1"/>
  <c r="Y30" i="10"/>
  <c r="Z30" i="10" s="1"/>
  <c r="AI30" i="10" s="1"/>
  <c r="R30" i="10"/>
  <c r="S30" i="10" s="1"/>
  <c r="K30" i="10"/>
  <c r="L30" i="10" s="1"/>
  <c r="V30" i="10" s="1"/>
  <c r="G30" i="10"/>
  <c r="H30" i="10" s="1"/>
  <c r="O30" i="10" s="1"/>
  <c r="AM29" i="10"/>
  <c r="AN29" i="10" s="1"/>
  <c r="AF29" i="10"/>
  <c r="AG29" i="10" s="1"/>
  <c r="Y29" i="10"/>
  <c r="Z29" i="10" s="1"/>
  <c r="R29" i="10"/>
  <c r="S29" i="10" s="1"/>
  <c r="K29" i="10"/>
  <c r="L29" i="10" s="1"/>
  <c r="H29" i="10"/>
  <c r="G29" i="10"/>
  <c r="AP28" i="10"/>
  <c r="AN28" i="10"/>
  <c r="AJ28" i="10"/>
  <c r="AG28" i="10"/>
  <c r="AC28" i="10"/>
  <c r="Z28" i="10"/>
  <c r="U28" i="10"/>
  <c r="S28" i="10"/>
  <c r="AB28" i="10" s="1"/>
  <c r="N28" i="10"/>
  <c r="L28" i="10"/>
  <c r="V28" i="10" s="1"/>
  <c r="H28" i="10"/>
  <c r="O28" i="10" s="1"/>
  <c r="AN27" i="10"/>
  <c r="AP27" i="10" s="1"/>
  <c r="AJ27" i="10"/>
  <c r="AG27" i="10"/>
  <c r="AB27" i="10"/>
  <c r="Z27" i="10"/>
  <c r="S27" i="10"/>
  <c r="L27" i="10"/>
  <c r="N27" i="10" s="1"/>
  <c r="H27" i="10"/>
  <c r="O27" i="10" s="1"/>
  <c r="AP26" i="10"/>
  <c r="AN26" i="10"/>
  <c r="AJ26" i="10"/>
  <c r="AG26" i="10"/>
  <c r="AC26" i="10"/>
  <c r="Z26" i="10"/>
  <c r="U26" i="10"/>
  <c r="S26" i="10"/>
  <c r="AB26" i="10" s="1"/>
  <c r="L26" i="10"/>
  <c r="V26" i="10" s="1"/>
  <c r="H26" i="10"/>
  <c r="AN25" i="10"/>
  <c r="AJ25" i="10"/>
  <c r="AG25" i="10"/>
  <c r="Z25" i="10"/>
  <c r="S25" i="10"/>
  <c r="AC25" i="10" s="1"/>
  <c r="L25" i="10"/>
  <c r="N25" i="10" s="1"/>
  <c r="H25" i="10"/>
  <c r="O25" i="10" s="1"/>
  <c r="AP24" i="10"/>
  <c r="AN24" i="10"/>
  <c r="AJ24" i="10"/>
  <c r="AG24" i="10"/>
  <c r="AC24" i="10"/>
  <c r="Z24" i="10"/>
  <c r="U24" i="10"/>
  <c r="S24" i="10"/>
  <c r="AB24" i="10" s="1"/>
  <c r="N24" i="10"/>
  <c r="L24" i="10"/>
  <c r="V24" i="10" s="1"/>
  <c r="H24" i="10"/>
  <c r="O24" i="10" s="1"/>
  <c r="AN23" i="10"/>
  <c r="AG23" i="10"/>
  <c r="Z23" i="10"/>
  <c r="S23" i="10"/>
  <c r="L23" i="10"/>
  <c r="H23" i="10"/>
  <c r="AP65" i="30" l="1"/>
  <c r="AQ65" i="30" s="1"/>
  <c r="I13" i="28" s="1"/>
  <c r="U42" i="17"/>
  <c r="V42" i="17" s="1"/>
  <c r="V42" i="11"/>
  <c r="AB45" i="24"/>
  <c r="AC45" i="24" s="1"/>
  <c r="AL74" i="24"/>
  <c r="AM45" i="24" s="1"/>
  <c r="AN45" i="24" s="1"/>
  <c r="AF45" i="24"/>
  <c r="AG45" i="24" s="1"/>
  <c r="AI45" i="24" s="1"/>
  <c r="AJ45" i="24" s="1"/>
  <c r="R51" i="21"/>
  <c r="AF51" i="21"/>
  <c r="Y51" i="21"/>
  <c r="Z51" i="21" s="1"/>
  <c r="AL74" i="20"/>
  <c r="AF48" i="20"/>
  <c r="AB49" i="20"/>
  <c r="AF45" i="20"/>
  <c r="AG45" i="20" s="1"/>
  <c r="AG47" i="20" s="1"/>
  <c r="AL74" i="19"/>
  <c r="AF44" i="19"/>
  <c r="AG44" i="19" s="1"/>
  <c r="AF48" i="19"/>
  <c r="AF49" i="19" s="1"/>
  <c r="AF52" i="19" s="1"/>
  <c r="AG52" i="19" s="1"/>
  <c r="AF45" i="19"/>
  <c r="AG45" i="19" s="1"/>
  <c r="AI45" i="19" s="1"/>
  <c r="AJ45" i="19" s="1"/>
  <c r="R44" i="18"/>
  <c r="S44" i="18" s="1"/>
  <c r="R48" i="18"/>
  <c r="R49" i="18" s="1"/>
  <c r="R52" i="18" s="1"/>
  <c r="S52" i="18" s="1"/>
  <c r="U52" i="18" s="1"/>
  <c r="V52" i="18" s="1"/>
  <c r="X74" i="18"/>
  <c r="L48" i="16"/>
  <c r="R44" i="15"/>
  <c r="S44" i="15" s="1"/>
  <c r="X74" i="15"/>
  <c r="R45" i="14"/>
  <c r="R48" i="14"/>
  <c r="S48" i="14" s="1"/>
  <c r="AE74" i="13"/>
  <c r="Y48" i="13"/>
  <c r="R49" i="13"/>
  <c r="R44" i="13"/>
  <c r="S44" i="13" s="1"/>
  <c r="U44" i="13" s="1"/>
  <c r="V44" i="13" s="1"/>
  <c r="Y45" i="12"/>
  <c r="Y44" i="12"/>
  <c r="R45" i="12"/>
  <c r="S45" i="12" s="1"/>
  <c r="U45" i="12" s="1"/>
  <c r="V45" i="12" s="1"/>
  <c r="R48" i="12"/>
  <c r="S48" i="12" s="1"/>
  <c r="R44" i="12"/>
  <c r="S44" i="12" s="1"/>
  <c r="AE74" i="11"/>
  <c r="Y45" i="11"/>
  <c r="Z45" i="11" s="1"/>
  <c r="Y44" i="11"/>
  <c r="Z44" i="11" s="1"/>
  <c r="I39" i="28"/>
  <c r="E39" i="28"/>
  <c r="U65" i="30"/>
  <c r="V65" i="30" s="1"/>
  <c r="F13" i="28" s="1"/>
  <c r="F39" i="28"/>
  <c r="AB29" i="10"/>
  <c r="AP39" i="24"/>
  <c r="AQ39" i="24" s="1"/>
  <c r="S39" i="18"/>
  <c r="S47" i="18" s="1"/>
  <c r="AI71" i="30"/>
  <c r="AJ71" i="30" s="1"/>
  <c r="U38" i="18"/>
  <c r="AI29" i="16"/>
  <c r="AJ29" i="16" s="1"/>
  <c r="N41" i="13"/>
  <c r="U23" i="16"/>
  <c r="V23" i="16" s="1"/>
  <c r="N65" i="30"/>
  <c r="O65" i="30" s="1"/>
  <c r="E13" i="28" s="1"/>
  <c r="AB65" i="30"/>
  <c r="AC65" i="30" s="1"/>
  <c r="G13" i="28" s="1"/>
  <c r="AP40" i="16"/>
  <c r="AP24" i="16"/>
  <c r="AP27" i="16"/>
  <c r="AB26" i="16"/>
  <c r="G14" i="28"/>
  <c r="AI23" i="11"/>
  <c r="AJ23" i="11" s="1"/>
  <c r="AI23" i="15"/>
  <c r="AJ23" i="15" s="1"/>
  <c r="AP26" i="18"/>
  <c r="AQ27" i="18"/>
  <c r="AP24" i="18"/>
  <c r="AP25" i="18"/>
  <c r="AB24" i="18"/>
  <c r="AJ25" i="18"/>
  <c r="AB27" i="18"/>
  <c r="N28" i="18"/>
  <c r="N27" i="18"/>
  <c r="H39" i="28"/>
  <c r="G39" i="28"/>
  <c r="AB23" i="10"/>
  <c r="AC23" i="10" s="1"/>
  <c r="AP23" i="17"/>
  <c r="AQ23" i="17" s="1"/>
  <c r="I14" i="28"/>
  <c r="AI24" i="17"/>
  <c r="AP26" i="17"/>
  <c r="AP28" i="17"/>
  <c r="AP31" i="17"/>
  <c r="H14" i="28"/>
  <c r="AP24" i="17"/>
  <c r="AI28" i="17"/>
  <c r="AI31" i="17"/>
  <c r="AB28" i="17"/>
  <c r="AJ28" i="17"/>
  <c r="S39" i="17"/>
  <c r="S47" i="17" s="1"/>
  <c r="F14" i="28"/>
  <c r="AB30" i="17"/>
  <c r="AB31" i="17"/>
  <c r="U31" i="17"/>
  <c r="V31" i="17" s="1"/>
  <c r="E14" i="28"/>
  <c r="D14" i="28"/>
  <c r="AP23" i="11"/>
  <c r="AQ23" i="11" s="1"/>
  <c r="AP26" i="15"/>
  <c r="AP24" i="15"/>
  <c r="AP27" i="15"/>
  <c r="AB30" i="15"/>
  <c r="AB26" i="15"/>
  <c r="N27" i="15"/>
  <c r="N28" i="15"/>
  <c r="N23" i="15"/>
  <c r="O23" i="15" s="1"/>
  <c r="O24" i="15"/>
  <c r="N25" i="15"/>
  <c r="N26" i="15"/>
  <c r="N31" i="15"/>
  <c r="AP23" i="14"/>
  <c r="AQ23" i="14" s="1"/>
  <c r="AP25" i="14"/>
  <c r="AP29" i="14"/>
  <c r="AQ29" i="14" s="1"/>
  <c r="AP26" i="14"/>
  <c r="AI24" i="14"/>
  <c r="AP24" i="14"/>
  <c r="AJ28" i="14"/>
  <c r="AB31" i="14"/>
  <c r="AB28" i="14"/>
  <c r="U26" i="14"/>
  <c r="AB29" i="14"/>
  <c r="AC29" i="14" s="1"/>
  <c r="U27" i="14"/>
  <c r="AI25" i="13"/>
  <c r="AQ27" i="13"/>
  <c r="AP24" i="13"/>
  <c r="AP25" i="13"/>
  <c r="AP26" i="13"/>
  <c r="U25" i="13"/>
  <c r="U26" i="13"/>
  <c r="V25" i="13"/>
  <c r="N25" i="13"/>
  <c r="AP23" i="12"/>
  <c r="AQ23" i="12" s="1"/>
  <c r="AP25" i="12"/>
  <c r="AP27" i="12"/>
  <c r="AB30" i="12"/>
  <c r="AP32" i="10"/>
  <c r="AP35" i="10"/>
  <c r="U54" i="10"/>
  <c r="R59" i="10"/>
  <c r="S59" i="10" s="1"/>
  <c r="AP30" i="10"/>
  <c r="AP36" i="10"/>
  <c r="AB42" i="10"/>
  <c r="H55" i="10"/>
  <c r="AM59" i="10"/>
  <c r="AN59" i="10" s="1"/>
  <c r="K55" i="10"/>
  <c r="L55" i="10" s="1"/>
  <c r="V55" i="10" s="1"/>
  <c r="O33" i="10"/>
  <c r="N33" i="10"/>
  <c r="H57" i="10"/>
  <c r="AF57" i="10"/>
  <c r="AG57" i="10" s="1"/>
  <c r="AI57" i="10" s="1"/>
  <c r="AJ57" i="10" s="1"/>
  <c r="Y59" i="10"/>
  <c r="Z59" i="10" s="1"/>
  <c r="AP41" i="10"/>
  <c r="U42" i="10"/>
  <c r="V42" i="10" s="1"/>
  <c r="AI42" i="10"/>
  <c r="AP43" i="10"/>
  <c r="R55" i="10"/>
  <c r="S55" i="10" s="1"/>
  <c r="AM55" i="10"/>
  <c r="AN55" i="10" s="1"/>
  <c r="K57" i="10"/>
  <c r="L57" i="10" s="1"/>
  <c r="U57" i="10" s="1"/>
  <c r="V57" i="10" s="1"/>
  <c r="H59" i="10"/>
  <c r="O59" i="10" s="1"/>
  <c r="AF59" i="10"/>
  <c r="AG59" i="10" s="1"/>
  <c r="Y57" i="10"/>
  <c r="Z57" i="10" s="1"/>
  <c r="AB57" i="10" s="1"/>
  <c r="AC57" i="10" s="1"/>
  <c r="AP38" i="10"/>
  <c r="R57" i="10"/>
  <c r="S57" i="10" s="1"/>
  <c r="U29" i="16"/>
  <c r="AP37" i="16"/>
  <c r="O53" i="16"/>
  <c r="AM58" i="16"/>
  <c r="AN58" i="16" s="1"/>
  <c r="R58" i="16"/>
  <c r="S58" i="16" s="1"/>
  <c r="AP23" i="16"/>
  <c r="AQ23" i="16" s="1"/>
  <c r="U24" i="16"/>
  <c r="U25" i="16"/>
  <c r="AP28" i="16"/>
  <c r="L45" i="16"/>
  <c r="V45" i="16" s="1"/>
  <c r="AM56" i="16"/>
  <c r="AN56" i="16" s="1"/>
  <c r="AP56" i="16" s="1"/>
  <c r="AQ56" i="16" s="1"/>
  <c r="H58" i="16"/>
  <c r="X74" i="16"/>
  <c r="AI25" i="16"/>
  <c r="AP25" i="16"/>
  <c r="U35" i="16"/>
  <c r="AP35" i="16"/>
  <c r="H45" i="16"/>
  <c r="AI23" i="16"/>
  <c r="AJ23" i="16" s="1"/>
  <c r="AB25" i="16"/>
  <c r="U27" i="16"/>
  <c r="AI28" i="16"/>
  <c r="R44" i="16"/>
  <c r="S44" i="16" s="1"/>
  <c r="N53" i="16"/>
  <c r="AP48" i="26"/>
  <c r="AJ40" i="16"/>
  <c r="AB40" i="16"/>
  <c r="AJ42" i="16"/>
  <c r="AB42" i="16"/>
  <c r="AC33" i="16"/>
  <c r="U33" i="16"/>
  <c r="AB35" i="16"/>
  <c r="AJ35" i="16"/>
  <c r="AQ40" i="16"/>
  <c r="AI40" i="16"/>
  <c r="AQ42" i="16"/>
  <c r="AI42" i="16"/>
  <c r="AJ33" i="16"/>
  <c r="AB33" i="16"/>
  <c r="AQ33" i="16"/>
  <c r="AI33" i="16"/>
  <c r="AC42" i="16"/>
  <c r="U42" i="16"/>
  <c r="V42" i="16" s="1"/>
  <c r="H39" i="16"/>
  <c r="AC35" i="16"/>
  <c r="U37" i="16"/>
  <c r="AB37" i="16"/>
  <c r="AI37" i="16"/>
  <c r="AP38" i="16"/>
  <c r="G49" i="16"/>
  <c r="H49" i="16" s="1"/>
  <c r="K56" i="16"/>
  <c r="L56" i="16" s="1"/>
  <c r="N56" i="16" s="1"/>
  <c r="O56" i="16" s="1"/>
  <c r="Y56" i="16"/>
  <c r="Z56" i="16" s="1"/>
  <c r="AB56" i="16" s="1"/>
  <c r="AC56" i="16" s="1"/>
  <c r="K58" i="16"/>
  <c r="L58" i="16" s="1"/>
  <c r="U58" i="16" s="1"/>
  <c r="V58" i="16" s="1"/>
  <c r="AF58" i="16"/>
  <c r="AG58" i="16" s="1"/>
  <c r="AI58" i="16" s="1"/>
  <c r="AJ58" i="16" s="1"/>
  <c r="N29" i="16"/>
  <c r="O29" i="16" s="1"/>
  <c r="AB29" i="16"/>
  <c r="AC29" i="16" s="1"/>
  <c r="AP29" i="16"/>
  <c r="AQ29" i="16" s="1"/>
  <c r="AP31" i="16"/>
  <c r="N35" i="16"/>
  <c r="AI35" i="16"/>
  <c r="AQ35" i="16"/>
  <c r="N36" i="16"/>
  <c r="AP30" i="16"/>
  <c r="U40" i="16"/>
  <c r="V40" i="16" s="1"/>
  <c r="N44" i="16"/>
  <c r="O44" i="16" s="1"/>
  <c r="S48" i="16"/>
  <c r="U48" i="16" s="1"/>
  <c r="V48" i="16" s="1"/>
  <c r="Y58" i="16"/>
  <c r="Z58" i="16" s="1"/>
  <c r="AB58" i="16" s="1"/>
  <c r="AC58" i="16" s="1"/>
  <c r="AB49" i="26"/>
  <c r="AC49" i="26" s="1"/>
  <c r="AI48" i="26"/>
  <c r="AJ48" i="26" s="1"/>
  <c r="AQ48" i="26"/>
  <c r="N57" i="26"/>
  <c r="O57" i="26" s="1"/>
  <c r="AI55" i="26"/>
  <c r="AI54" i="26"/>
  <c r="AQ54" i="26"/>
  <c r="AB59" i="26"/>
  <c r="AC59" i="26" s="1"/>
  <c r="AI39" i="26"/>
  <c r="AJ39" i="26" s="1"/>
  <c r="AG47" i="26"/>
  <c r="O51" i="26"/>
  <c r="AI45" i="26"/>
  <c r="AJ45" i="26" s="1"/>
  <c r="Z47" i="26"/>
  <c r="AB39" i="26"/>
  <c r="AC39" i="26" s="1"/>
  <c r="H47" i="26"/>
  <c r="U57" i="26"/>
  <c r="V57" i="26" s="1"/>
  <c r="N55" i="26"/>
  <c r="O55" i="26" s="1"/>
  <c r="AP55" i="26"/>
  <c r="AQ55" i="26" s="1"/>
  <c r="AI59" i="26"/>
  <c r="AJ59" i="26" s="1"/>
  <c r="AQ59" i="26"/>
  <c r="AP45" i="26"/>
  <c r="AQ45" i="26" s="1"/>
  <c r="U51" i="26"/>
  <c r="V51" i="26" s="1"/>
  <c r="AP59" i="26"/>
  <c r="AF52" i="26"/>
  <c r="AG52" i="26" s="1"/>
  <c r="AG51" i="26"/>
  <c r="AB52" i="26"/>
  <c r="AC52" i="26" s="1"/>
  <c r="AB57" i="26"/>
  <c r="AC57" i="26" s="1"/>
  <c r="U55" i="26"/>
  <c r="V55" i="26" s="1"/>
  <c r="U48" i="26"/>
  <c r="V48" i="26" s="1"/>
  <c r="AJ54" i="26"/>
  <c r="AB54" i="26"/>
  <c r="AC54" i="26" s="1"/>
  <c r="AC46" i="26"/>
  <c r="U46" i="26"/>
  <c r="S47" i="26"/>
  <c r="U39" i="26"/>
  <c r="V39" i="26" s="1"/>
  <c r="AP54" i="26"/>
  <c r="N39" i="26"/>
  <c r="O39" i="26" s="1"/>
  <c r="L47" i="26"/>
  <c r="AM52" i="26"/>
  <c r="AN52" i="26" s="1"/>
  <c r="AN51" i="26"/>
  <c r="AN47" i="26"/>
  <c r="AP39" i="26"/>
  <c r="AQ39" i="26" s="1"/>
  <c r="U52" i="26"/>
  <c r="V52" i="26" s="1"/>
  <c r="AJ46" i="26"/>
  <c r="AB46" i="26"/>
  <c r="AB48" i="26"/>
  <c r="AC48" i="26" s="1"/>
  <c r="AB51" i="26"/>
  <c r="AC51" i="26" s="1"/>
  <c r="AQ49" i="26"/>
  <c r="AI49" i="26"/>
  <c r="AJ49" i="26" s="1"/>
  <c r="AQ57" i="26"/>
  <c r="AI57" i="26"/>
  <c r="AJ57" i="26" s="1"/>
  <c r="AB55" i="26"/>
  <c r="AC55" i="26" s="1"/>
  <c r="AJ55" i="26"/>
  <c r="V59" i="26"/>
  <c r="N59" i="26"/>
  <c r="O59" i="26" s="1"/>
  <c r="N49" i="26"/>
  <c r="O49" i="26" s="1"/>
  <c r="AI46" i="26"/>
  <c r="AQ46" i="26"/>
  <c r="AB45" i="26"/>
  <c r="AC45" i="26" s="1"/>
  <c r="U49" i="26"/>
  <c r="V49" i="26" s="1"/>
  <c r="AP48" i="24"/>
  <c r="AI48" i="24"/>
  <c r="AQ48" i="24"/>
  <c r="AC56" i="24"/>
  <c r="U56" i="24"/>
  <c r="V56" i="24" s="1"/>
  <c r="AB51" i="24"/>
  <c r="AC51" i="24" s="1"/>
  <c r="AJ51" i="24"/>
  <c r="AB55" i="24"/>
  <c r="AC55" i="24" s="1"/>
  <c r="AI51" i="24"/>
  <c r="N55" i="24"/>
  <c r="O55" i="24" s="1"/>
  <c r="AC46" i="24"/>
  <c r="U46" i="24"/>
  <c r="AB39" i="24"/>
  <c r="AC39" i="24" s="1"/>
  <c r="AQ56" i="24"/>
  <c r="AI56" i="24"/>
  <c r="U52" i="24"/>
  <c r="V52" i="24" s="1"/>
  <c r="AJ48" i="24"/>
  <c r="AB48" i="24"/>
  <c r="AC48" i="24" s="1"/>
  <c r="AI55" i="24"/>
  <c r="AJ55" i="24" s="1"/>
  <c r="AQ55" i="24"/>
  <c r="O51" i="24"/>
  <c r="U55" i="24"/>
  <c r="V55" i="24" s="1"/>
  <c r="U49" i="24"/>
  <c r="V49" i="24" s="1"/>
  <c r="Z46" i="24"/>
  <c r="Z47" i="24" s="1"/>
  <c r="AE46" i="24"/>
  <c r="AI39" i="24"/>
  <c r="AJ39" i="24" s="1"/>
  <c r="AB52" i="24"/>
  <c r="AC52" i="24" s="1"/>
  <c r="H50" i="24"/>
  <c r="AJ56" i="24"/>
  <c r="AB56" i="24"/>
  <c r="N49" i="24"/>
  <c r="O49" i="24" s="1"/>
  <c r="S47" i="24"/>
  <c r="U39" i="24"/>
  <c r="V39" i="24" s="1"/>
  <c r="AQ54" i="24"/>
  <c r="AI54" i="24"/>
  <c r="AG52" i="24"/>
  <c r="AL52" i="24"/>
  <c r="AN52" i="24" s="1"/>
  <c r="N56" i="24"/>
  <c r="O56" i="24" s="1"/>
  <c r="U54" i="24"/>
  <c r="V54" i="24" s="1"/>
  <c r="AB49" i="24"/>
  <c r="AC49" i="24" s="1"/>
  <c r="O52" i="24"/>
  <c r="AB54" i="24"/>
  <c r="AC54" i="24" s="1"/>
  <c r="AJ54" i="24"/>
  <c r="AG49" i="24"/>
  <c r="L47" i="24"/>
  <c r="N39" i="24"/>
  <c r="O39" i="24" s="1"/>
  <c r="R52" i="21"/>
  <c r="S52" i="21" s="1"/>
  <c r="S51" i="21"/>
  <c r="N42" i="21"/>
  <c r="AG51" i="21"/>
  <c r="AF52" i="21"/>
  <c r="AG52" i="21" s="1"/>
  <c r="K52" i="21"/>
  <c r="L52" i="21" s="1"/>
  <c r="L51" i="21"/>
  <c r="N49" i="21"/>
  <c r="O49" i="21" s="1"/>
  <c r="AI49" i="21"/>
  <c r="AJ49" i="21" s="1"/>
  <c r="X46" i="21"/>
  <c r="S46" i="21"/>
  <c r="AI35" i="21"/>
  <c r="AQ35" i="21"/>
  <c r="U43" i="21"/>
  <c r="V43" i="21" s="1"/>
  <c r="AC43" i="21"/>
  <c r="AM52" i="21"/>
  <c r="AN52" i="21" s="1"/>
  <c r="AN51" i="21"/>
  <c r="AC57" i="21"/>
  <c r="U57" i="21"/>
  <c r="V57" i="21" s="1"/>
  <c r="AP35" i="21"/>
  <c r="AQ56" i="21"/>
  <c r="AI56" i="21"/>
  <c r="AJ56" i="21" s="1"/>
  <c r="AB57" i="21"/>
  <c r="AP49" i="21"/>
  <c r="AQ49" i="21" s="1"/>
  <c r="N46" i="21"/>
  <c r="V46" i="21"/>
  <c r="AB33" i="21"/>
  <c r="AJ33" i="21"/>
  <c r="AQ30" i="21"/>
  <c r="AI30" i="21"/>
  <c r="AJ32" i="21"/>
  <c r="AB32" i="21"/>
  <c r="V34" i="21"/>
  <c r="N34" i="21"/>
  <c r="AP34" i="21"/>
  <c r="AJ36" i="21"/>
  <c r="AB36" i="21"/>
  <c r="N38" i="21"/>
  <c r="V38" i="21"/>
  <c r="AP38" i="21"/>
  <c r="AB43" i="21"/>
  <c r="AJ43" i="21"/>
  <c r="AB42" i="21"/>
  <c r="AJ42" i="21"/>
  <c r="O45" i="21"/>
  <c r="AQ45" i="21"/>
  <c r="AI45" i="21"/>
  <c r="AQ54" i="21"/>
  <c r="AI54" i="21"/>
  <c r="AJ54" i="21" s="1"/>
  <c r="N35" i="21"/>
  <c r="V35" i="21"/>
  <c r="N45" i="21"/>
  <c r="AI57" i="21"/>
  <c r="AJ57" i="21" s="1"/>
  <c r="AQ57" i="21"/>
  <c r="H39" i="21"/>
  <c r="N39" i="21" s="1"/>
  <c r="V56" i="21"/>
  <c r="N56" i="21"/>
  <c r="O56" i="21" s="1"/>
  <c r="U49" i="21"/>
  <c r="V49" i="21" s="1"/>
  <c r="N37" i="21"/>
  <c r="V37" i="21"/>
  <c r="AC30" i="21"/>
  <c r="U30" i="21"/>
  <c r="V32" i="21"/>
  <c r="N32" i="21"/>
  <c r="AB34" i="21"/>
  <c r="AJ34" i="21"/>
  <c r="V36" i="21"/>
  <c r="N36" i="21"/>
  <c r="AJ38" i="21"/>
  <c r="AB38" i="21"/>
  <c r="N43" i="21"/>
  <c r="AB49" i="21"/>
  <c r="AC49" i="21" s="1"/>
  <c r="U37" i="21"/>
  <c r="AC37" i="21"/>
  <c r="N57" i="21"/>
  <c r="O57" i="21" s="1"/>
  <c r="Z39" i="21"/>
  <c r="U56" i="21"/>
  <c r="AJ30" i="21"/>
  <c r="AB30" i="21"/>
  <c r="U32" i="21"/>
  <c r="AC32" i="21"/>
  <c r="AQ34" i="21"/>
  <c r="AI34" i="21"/>
  <c r="AC36" i="21"/>
  <c r="U36" i="21"/>
  <c r="AQ38" i="21"/>
  <c r="AI38" i="21"/>
  <c r="U54" i="21"/>
  <c r="V54" i="21" s="1"/>
  <c r="AC54" i="21"/>
  <c r="U42" i="21"/>
  <c r="V42" i="21" s="1"/>
  <c r="AC42" i="21"/>
  <c r="AF55" i="21"/>
  <c r="AG55" i="21" s="1"/>
  <c r="R55" i="21"/>
  <c r="S55" i="21" s="1"/>
  <c r="Y55" i="21"/>
  <c r="Z55" i="21" s="1"/>
  <c r="K55" i="21"/>
  <c r="L55" i="21" s="1"/>
  <c r="H55" i="21"/>
  <c r="AM55" i="21"/>
  <c r="AN55" i="21" s="1"/>
  <c r="AB48" i="21"/>
  <c r="AC48" i="21" s="1"/>
  <c r="AG39" i="21"/>
  <c r="U48" i="21"/>
  <c r="U45" i="21"/>
  <c r="V45" i="21" s="1"/>
  <c r="V30" i="21"/>
  <c r="N30" i="21"/>
  <c r="AP30" i="21"/>
  <c r="AN39" i="21"/>
  <c r="AQ32" i="21"/>
  <c r="AI32" i="21"/>
  <c r="AC34" i="21"/>
  <c r="U34" i="21"/>
  <c r="AI36" i="21"/>
  <c r="AQ36" i="21"/>
  <c r="U38" i="21"/>
  <c r="AC38" i="21"/>
  <c r="AI43" i="21"/>
  <c r="AQ43" i="21"/>
  <c r="AM41" i="21"/>
  <c r="AN41" i="21" s="1"/>
  <c r="AP41" i="21" s="1"/>
  <c r="Y41" i="21"/>
  <c r="Z41" i="21" s="1"/>
  <c r="R41" i="21"/>
  <c r="S41" i="21" s="1"/>
  <c r="K41" i="21"/>
  <c r="L41" i="21" s="1"/>
  <c r="H41" i="21"/>
  <c r="O41" i="21" s="1"/>
  <c r="AI42" i="21"/>
  <c r="AQ42" i="21"/>
  <c r="G52" i="21"/>
  <c r="H52" i="21" s="1"/>
  <c r="H51" i="21"/>
  <c r="O54" i="21"/>
  <c r="R59" i="21"/>
  <c r="S59" i="21" s="1"/>
  <c r="H59" i="21"/>
  <c r="AM59" i="21"/>
  <c r="AN59" i="21" s="1"/>
  <c r="Y59" i="21"/>
  <c r="Z59" i="21" s="1"/>
  <c r="AF59" i="21"/>
  <c r="AG59" i="21" s="1"/>
  <c r="K59" i="21"/>
  <c r="L59" i="21" s="1"/>
  <c r="Y52" i="21"/>
  <c r="Z52" i="21" s="1"/>
  <c r="AB45" i="21"/>
  <c r="AC45" i="21" s="1"/>
  <c r="AJ45" i="21"/>
  <c r="AI33" i="21"/>
  <c r="AQ33" i="21"/>
  <c r="N48" i="21"/>
  <c r="O48" i="21" s="1"/>
  <c r="V48" i="21"/>
  <c r="N33" i="21"/>
  <c r="AB56" i="21"/>
  <c r="AC56" i="21" s="1"/>
  <c r="AI48" i="21"/>
  <c r="AJ48" i="21" s="1"/>
  <c r="S39" i="21"/>
  <c r="AP57" i="20"/>
  <c r="AQ57" i="20" s="1"/>
  <c r="AP55" i="20"/>
  <c r="AQ55" i="20" s="1"/>
  <c r="AI59" i="20"/>
  <c r="AJ59" i="20" s="1"/>
  <c r="N55" i="20"/>
  <c r="O55" i="20" s="1"/>
  <c r="AP59" i="20"/>
  <c r="AQ59" i="20" s="1"/>
  <c r="S47" i="20"/>
  <c r="U39" i="20"/>
  <c r="V39" i="20" s="1"/>
  <c r="AB54" i="20"/>
  <c r="AC54" i="20" s="1"/>
  <c r="U48" i="20"/>
  <c r="V48" i="20" s="1"/>
  <c r="L47" i="20"/>
  <c r="N39" i="20"/>
  <c r="O39" i="20" s="1"/>
  <c r="AB57" i="20"/>
  <c r="AC57" i="20" s="1"/>
  <c r="AB48" i="20"/>
  <c r="AC48" i="20" s="1"/>
  <c r="AI45" i="20"/>
  <c r="AJ45" i="20" s="1"/>
  <c r="O59" i="20"/>
  <c r="U55" i="20"/>
  <c r="V55" i="20" s="1"/>
  <c r="AC55" i="20"/>
  <c r="U51" i="20"/>
  <c r="G52" i="20"/>
  <c r="H52" i="20" s="1"/>
  <c r="G51" i="20"/>
  <c r="H51" i="20" s="1"/>
  <c r="H49" i="20"/>
  <c r="N49" i="20" s="1"/>
  <c r="AG54" i="20"/>
  <c r="AL54" i="20"/>
  <c r="AN54" i="20" s="1"/>
  <c r="AP54" i="20" s="1"/>
  <c r="AC49" i="20"/>
  <c r="U49" i="20"/>
  <c r="V49" i="20" s="1"/>
  <c r="AI57" i="20"/>
  <c r="AJ57" i="20" s="1"/>
  <c r="Z47" i="20"/>
  <c r="AB39" i="20"/>
  <c r="AC39" i="20" s="1"/>
  <c r="U54" i="20"/>
  <c r="V54" i="20" s="1"/>
  <c r="AI44" i="20"/>
  <c r="AJ44" i="20" s="1"/>
  <c r="AB59" i="20"/>
  <c r="AC59" i="20" s="1"/>
  <c r="AJ55" i="20"/>
  <c r="AB55" i="20"/>
  <c r="V51" i="20"/>
  <c r="N51" i="20"/>
  <c r="N48" i="20"/>
  <c r="O48" i="20" s="1"/>
  <c r="H47" i="20"/>
  <c r="N57" i="20"/>
  <c r="O57" i="20" s="1"/>
  <c r="U59" i="20"/>
  <c r="V59" i="20" s="1"/>
  <c r="AI55" i="20"/>
  <c r="AB51" i="20"/>
  <c r="AC51" i="20" s="1"/>
  <c r="U52" i="20"/>
  <c r="V52" i="20" s="1"/>
  <c r="AI39" i="20"/>
  <c r="AJ39" i="20" s="1"/>
  <c r="U57" i="20"/>
  <c r="V57" i="20" s="1"/>
  <c r="AP39" i="20"/>
  <c r="AQ39" i="20" s="1"/>
  <c r="AB57" i="19"/>
  <c r="AC57" i="19" s="1"/>
  <c r="O57" i="19"/>
  <c r="N57" i="19"/>
  <c r="AI57" i="19"/>
  <c r="AJ57" i="19" s="1"/>
  <c r="AC56" i="19"/>
  <c r="U56" i="19"/>
  <c r="N55" i="19"/>
  <c r="V51" i="19"/>
  <c r="N51" i="19"/>
  <c r="O51" i="19" s="1"/>
  <c r="H47" i="19"/>
  <c r="AB51" i="19"/>
  <c r="AC51" i="19" s="1"/>
  <c r="N39" i="19"/>
  <c r="O39" i="19" s="1"/>
  <c r="L47" i="19"/>
  <c r="Z47" i="19"/>
  <c r="AB39" i="19"/>
  <c r="AC39" i="19" s="1"/>
  <c r="AI56" i="19"/>
  <c r="AL54" i="19"/>
  <c r="AN54" i="19" s="1"/>
  <c r="AG54" i="19"/>
  <c r="AB49" i="19"/>
  <c r="AC49" i="19" s="1"/>
  <c r="O55" i="19"/>
  <c r="U49" i="19"/>
  <c r="AB44" i="19"/>
  <c r="AC44" i="19" s="1"/>
  <c r="S47" i="19"/>
  <c r="U39" i="19"/>
  <c r="V39" i="19" s="1"/>
  <c r="AI44" i="19"/>
  <c r="AJ44" i="19" s="1"/>
  <c r="AP39" i="19"/>
  <c r="AQ39" i="19" s="1"/>
  <c r="AB54" i="19"/>
  <c r="AC54" i="19" s="1"/>
  <c r="N48" i="19"/>
  <c r="O48" i="19" s="1"/>
  <c r="AJ56" i="19"/>
  <c r="AB56" i="19"/>
  <c r="AG49" i="19"/>
  <c r="AF51" i="19"/>
  <c r="AG51" i="19" s="1"/>
  <c r="AI39" i="19"/>
  <c r="AJ39" i="19" s="1"/>
  <c r="V56" i="19"/>
  <c r="N56" i="19"/>
  <c r="O56" i="19" s="1"/>
  <c r="AP56" i="19"/>
  <c r="AQ56" i="19" s="1"/>
  <c r="AC55" i="19"/>
  <c r="U55" i="19"/>
  <c r="V55" i="19" s="1"/>
  <c r="N49" i="19"/>
  <c r="O49" i="19" s="1"/>
  <c r="V49" i="19"/>
  <c r="X48" i="19"/>
  <c r="S48" i="19"/>
  <c r="AJ55" i="19"/>
  <c r="AB55" i="19"/>
  <c r="N52" i="19"/>
  <c r="O52" i="19" s="1"/>
  <c r="U51" i="19"/>
  <c r="AP31" i="18"/>
  <c r="AF56" i="18"/>
  <c r="AG56" i="18" s="1"/>
  <c r="R57" i="18"/>
  <c r="S57" i="18" s="1"/>
  <c r="U57" i="18" s="1"/>
  <c r="AP29" i="18"/>
  <c r="AQ29" i="18" s="1"/>
  <c r="AP30" i="18"/>
  <c r="AB36" i="18"/>
  <c r="AB37" i="18"/>
  <c r="AI38" i="18"/>
  <c r="AP38" i="18"/>
  <c r="K56" i="18"/>
  <c r="L56" i="18" s="1"/>
  <c r="AM56" i="18"/>
  <c r="AN56" i="18" s="1"/>
  <c r="AP56" i="18" s="1"/>
  <c r="H57" i="18"/>
  <c r="K59" i="18"/>
  <c r="L59" i="18" s="1"/>
  <c r="N59" i="18" s="1"/>
  <c r="O59" i="18" s="1"/>
  <c r="N32" i="18"/>
  <c r="AB35" i="18"/>
  <c r="AB38" i="18"/>
  <c r="N41" i="18"/>
  <c r="K57" i="18"/>
  <c r="L57" i="18" s="1"/>
  <c r="AF57" i="18"/>
  <c r="AG57" i="18" s="1"/>
  <c r="AI57" i="18" s="1"/>
  <c r="AJ57" i="18" s="1"/>
  <c r="AI30" i="18"/>
  <c r="U34" i="18"/>
  <c r="V34" i="18"/>
  <c r="AI34" i="18"/>
  <c r="U43" i="18"/>
  <c r="V43" i="18"/>
  <c r="AI43" i="18"/>
  <c r="S54" i="18"/>
  <c r="U54" i="18" s="1"/>
  <c r="V54" i="18" s="1"/>
  <c r="Y56" i="18"/>
  <c r="Z56" i="18" s="1"/>
  <c r="AM57" i="18"/>
  <c r="AN57" i="18" s="1"/>
  <c r="V25" i="18"/>
  <c r="N25" i="18"/>
  <c r="AI32" i="18"/>
  <c r="AB32" i="18"/>
  <c r="H39" i="18"/>
  <c r="Z39" i="18"/>
  <c r="AC24" i="18"/>
  <c r="U25" i="18"/>
  <c r="AI27" i="18"/>
  <c r="V30" i="18"/>
  <c r="N30" i="18"/>
  <c r="U30" i="18"/>
  <c r="AJ31" i="18"/>
  <c r="AB31" i="18"/>
  <c r="AJ32" i="18"/>
  <c r="V35" i="18"/>
  <c r="N35" i="18"/>
  <c r="AJ40" i="18"/>
  <c r="AB40" i="18"/>
  <c r="N44" i="18"/>
  <c r="O44" i="18" s="1"/>
  <c r="AB59" i="18"/>
  <c r="AC59" i="18" s="1"/>
  <c r="L39" i="18"/>
  <c r="N23" i="18"/>
  <c r="O23" i="18" s="1"/>
  <c r="AB23" i="18"/>
  <c r="AC23" i="18" s="1"/>
  <c r="AN39" i="18"/>
  <c r="AP23" i="18"/>
  <c r="AQ23" i="18" s="1"/>
  <c r="U24" i="18"/>
  <c r="V26" i="18"/>
  <c r="N26" i="18"/>
  <c r="AB26" i="18"/>
  <c r="AJ27" i="18"/>
  <c r="U29" i="18"/>
  <c r="V29" i="18" s="1"/>
  <c r="N31" i="18"/>
  <c r="AQ33" i="18"/>
  <c r="AI33" i="18"/>
  <c r="AQ35" i="18"/>
  <c r="AI35" i="18"/>
  <c r="AC37" i="18"/>
  <c r="U37" i="18"/>
  <c r="N40" i="18"/>
  <c r="AQ42" i="18"/>
  <c r="AI42" i="18"/>
  <c r="U46" i="18"/>
  <c r="V46" i="18" s="1"/>
  <c r="N46" i="18"/>
  <c r="AQ26" i="18"/>
  <c r="AI26" i="18"/>
  <c r="AC33" i="18"/>
  <c r="U33" i="18"/>
  <c r="U36" i="18"/>
  <c r="N36" i="18"/>
  <c r="AI41" i="18"/>
  <c r="AB41" i="18"/>
  <c r="AC42" i="18"/>
  <c r="U42" i="18"/>
  <c r="V42" i="18" s="1"/>
  <c r="U44" i="18"/>
  <c r="V44" i="18" s="1"/>
  <c r="U23" i="18"/>
  <c r="V23" i="18" s="1"/>
  <c r="V24" i="18"/>
  <c r="N24" i="18"/>
  <c r="U26" i="18"/>
  <c r="AI29" i="18"/>
  <c r="AJ29" i="18" s="1"/>
  <c r="AB29" i="18"/>
  <c r="AC29" i="18" s="1"/>
  <c r="AB30" i="18"/>
  <c r="AJ30" i="18"/>
  <c r="AC31" i="18"/>
  <c r="U31" i="18"/>
  <c r="V31" i="18" s="1"/>
  <c r="O33" i="18"/>
  <c r="N33" i="18"/>
  <c r="AQ36" i="18"/>
  <c r="AI36" i="18"/>
  <c r="AP36" i="18"/>
  <c r="V37" i="18"/>
  <c r="N37" i="18"/>
  <c r="AG39" i="18"/>
  <c r="AC40" i="18"/>
  <c r="U40" i="18"/>
  <c r="V40" i="18" s="1"/>
  <c r="O42" i="18"/>
  <c r="N42" i="18"/>
  <c r="AC28" i="18"/>
  <c r="U28" i="18"/>
  <c r="AQ28" i="18"/>
  <c r="AI28" i="18"/>
  <c r="AC38" i="18"/>
  <c r="AJ43" i="18"/>
  <c r="AB43" i="18"/>
  <c r="AL54" i="18"/>
  <c r="AN54" i="18" s="1"/>
  <c r="AG54" i="18"/>
  <c r="AB58" i="18"/>
  <c r="AP58" i="18"/>
  <c r="AQ58" i="18" s="1"/>
  <c r="AI31" i="18"/>
  <c r="AC32" i="18"/>
  <c r="U32" i="18"/>
  <c r="U35" i="18"/>
  <c r="AI37" i="18"/>
  <c r="AI40" i="18"/>
  <c r="AC41" i="18"/>
  <c r="U41" i="18"/>
  <c r="V41" i="18" s="1"/>
  <c r="U45" i="18"/>
  <c r="V45" i="18" s="1"/>
  <c r="AQ46" i="18"/>
  <c r="AI46" i="18"/>
  <c r="AJ46" i="18" s="1"/>
  <c r="AQ56" i="18"/>
  <c r="AI59" i="18"/>
  <c r="AJ59" i="18" s="1"/>
  <c r="AJ34" i="18"/>
  <c r="AB34" i="18"/>
  <c r="N54" i="18"/>
  <c r="O54" i="18" s="1"/>
  <c r="N58" i="18"/>
  <c r="AI23" i="18"/>
  <c r="AJ23" i="18" s="1"/>
  <c r="AC27" i="18"/>
  <c r="U27" i="18"/>
  <c r="N29" i="18"/>
  <c r="O29" i="18" s="1"/>
  <c r="AJ33" i="18"/>
  <c r="AB33" i="18"/>
  <c r="V38" i="18"/>
  <c r="N38" i="18"/>
  <c r="AJ42" i="18"/>
  <c r="AB42" i="18"/>
  <c r="N45" i="18"/>
  <c r="O45" i="18" s="1"/>
  <c r="O46" i="18"/>
  <c r="U53" i="18"/>
  <c r="AC53" i="18"/>
  <c r="N56" i="18"/>
  <c r="O56" i="18" s="1"/>
  <c r="O58" i="18"/>
  <c r="AC58" i="18"/>
  <c r="U58" i="18"/>
  <c r="V58" i="18" s="1"/>
  <c r="AI58" i="18"/>
  <c r="AJ58" i="18" s="1"/>
  <c r="G52" i="18"/>
  <c r="H52" i="18" s="1"/>
  <c r="H49" i="18"/>
  <c r="G51" i="18"/>
  <c r="H51" i="18" s="1"/>
  <c r="AM55" i="18"/>
  <c r="AN55" i="18" s="1"/>
  <c r="AP55" i="18" s="1"/>
  <c r="AQ55" i="18" s="1"/>
  <c r="K55" i="18"/>
  <c r="L55" i="18" s="1"/>
  <c r="R55" i="18"/>
  <c r="S55" i="18" s="1"/>
  <c r="H55" i="18"/>
  <c r="Y55" i="18"/>
  <c r="Z55" i="18" s="1"/>
  <c r="L48" i="18"/>
  <c r="Q48" i="18"/>
  <c r="K51" i="18"/>
  <c r="L51" i="18" s="1"/>
  <c r="L49" i="18"/>
  <c r="Z54" i="18"/>
  <c r="R56" i="18"/>
  <c r="S56" i="18" s="1"/>
  <c r="V53" i="18"/>
  <c r="N53" i="18"/>
  <c r="O53" i="18" s="1"/>
  <c r="AP59" i="18"/>
  <c r="AQ59" i="18" s="1"/>
  <c r="AJ25" i="17"/>
  <c r="AB25" i="17"/>
  <c r="AJ27" i="17"/>
  <c r="AB27" i="17"/>
  <c r="U29" i="17"/>
  <c r="V29" i="17" s="1"/>
  <c r="AI29" i="17"/>
  <c r="AJ29" i="17" s="1"/>
  <c r="AI34" i="17"/>
  <c r="AQ34" i="17"/>
  <c r="N36" i="17"/>
  <c r="V36" i="17"/>
  <c r="AB36" i="17"/>
  <c r="AJ36" i="17"/>
  <c r="U38" i="17"/>
  <c r="AC38" i="17"/>
  <c r="N44" i="17"/>
  <c r="O44" i="17" s="1"/>
  <c r="Z39" i="17"/>
  <c r="AB23" i="17"/>
  <c r="H39" i="17"/>
  <c r="O28" i="17"/>
  <c r="U34" i="17"/>
  <c r="AC34" i="17"/>
  <c r="AI43" i="17"/>
  <c r="AQ43" i="17"/>
  <c r="N45" i="17"/>
  <c r="O45" i="17" s="1"/>
  <c r="U45" i="17"/>
  <c r="V45" i="17" s="1"/>
  <c r="L39" i="17"/>
  <c r="N23" i="17"/>
  <c r="U23" i="17"/>
  <c r="V23" i="17" s="1"/>
  <c r="AJ24" i="17"/>
  <c r="AB24" i="17"/>
  <c r="AJ26" i="17"/>
  <c r="AB26" i="17"/>
  <c r="N29" i="17"/>
  <c r="O29" i="17" s="1"/>
  <c r="AB29" i="17"/>
  <c r="AC29" i="17" s="1"/>
  <c r="AP29" i="17"/>
  <c r="AQ29" i="17" s="1"/>
  <c r="AI30" i="17"/>
  <c r="AQ30" i="17"/>
  <c r="U32" i="17"/>
  <c r="O40" i="17"/>
  <c r="N40" i="17"/>
  <c r="N41" i="17"/>
  <c r="AB41" i="17"/>
  <c r="AJ41" i="17"/>
  <c r="U43" i="17"/>
  <c r="AC43" i="17"/>
  <c r="AI23" i="17"/>
  <c r="AI25" i="17"/>
  <c r="AI27" i="17"/>
  <c r="U30" i="17"/>
  <c r="AC30" i="17"/>
  <c r="AJ30" i="17"/>
  <c r="N32" i="17"/>
  <c r="V32" i="17"/>
  <c r="AB32" i="17"/>
  <c r="AJ32" i="17"/>
  <c r="N33" i="17"/>
  <c r="O35" i="17"/>
  <c r="N35" i="17"/>
  <c r="AI38" i="17"/>
  <c r="AQ38" i="17"/>
  <c r="AC56" i="17"/>
  <c r="U24" i="17"/>
  <c r="U25" i="17"/>
  <c r="U26" i="17"/>
  <c r="U27" i="17"/>
  <c r="N30" i="17"/>
  <c r="V30" i="17"/>
  <c r="AP30" i="17"/>
  <c r="AI32" i="17"/>
  <c r="AQ32" i="17"/>
  <c r="AB34" i="17"/>
  <c r="AJ34" i="17"/>
  <c r="U36" i="17"/>
  <c r="AC36" i="17"/>
  <c r="V37" i="17"/>
  <c r="AC37" i="17"/>
  <c r="AJ37" i="17"/>
  <c r="AQ37" i="17"/>
  <c r="N38" i="17"/>
  <c r="V38" i="17"/>
  <c r="AP38" i="17"/>
  <c r="AN39" i="17"/>
  <c r="AI41" i="17"/>
  <c r="AQ41" i="17"/>
  <c r="AB43" i="17"/>
  <c r="AJ43" i="17"/>
  <c r="K49" i="17"/>
  <c r="L48" i="17"/>
  <c r="G51" i="17"/>
  <c r="H51" i="17" s="1"/>
  <c r="H49" i="17"/>
  <c r="O53" i="17"/>
  <c r="N56" i="17"/>
  <c r="O56" i="17" s="1"/>
  <c r="AB56" i="17"/>
  <c r="AJ56" i="17"/>
  <c r="AJ59" i="17"/>
  <c r="AB59" i="17"/>
  <c r="AG39" i="17"/>
  <c r="N24" i="17"/>
  <c r="N25" i="17"/>
  <c r="N26" i="17"/>
  <c r="N27" i="17"/>
  <c r="U44" i="17"/>
  <c r="V44" i="17" s="1"/>
  <c r="G52" i="17"/>
  <c r="H52" i="17" s="1"/>
  <c r="AQ53" i="17"/>
  <c r="AI53" i="17"/>
  <c r="AJ53" i="17" s="1"/>
  <c r="S54" i="17"/>
  <c r="AG54" i="17"/>
  <c r="AQ59" i="17"/>
  <c r="AI59" i="17"/>
  <c r="V34" i="17"/>
  <c r="AP34" i="17"/>
  <c r="AI36" i="17"/>
  <c r="AQ36" i="17"/>
  <c r="AB38" i="17"/>
  <c r="AJ38" i="17"/>
  <c r="U41" i="17"/>
  <c r="V41" i="17" s="1"/>
  <c r="AC41" i="17"/>
  <c r="V43" i="17"/>
  <c r="AP43" i="17"/>
  <c r="AE54" i="17"/>
  <c r="AL54" i="17" s="1"/>
  <c r="Z54" i="17"/>
  <c r="N59" i="17"/>
  <c r="V28" i="17"/>
  <c r="N28" i="17"/>
  <c r="V46" i="17"/>
  <c r="N46" i="17"/>
  <c r="O46" i="17" s="1"/>
  <c r="AJ46" i="17"/>
  <c r="AB46" i="17"/>
  <c r="AC46" i="17" s="1"/>
  <c r="AC53" i="17"/>
  <c r="U53" i="17"/>
  <c r="V53" i="17" s="1"/>
  <c r="AN54" i="17"/>
  <c r="AP54" i="17" s="1"/>
  <c r="U56" i="17"/>
  <c r="V56" i="17" s="1"/>
  <c r="AI56" i="17"/>
  <c r="AC59" i="17"/>
  <c r="U59" i="17"/>
  <c r="V59" i="17" s="1"/>
  <c r="X74" i="17"/>
  <c r="R48" i="17"/>
  <c r="AM57" i="17"/>
  <c r="AN57" i="17" s="1"/>
  <c r="AP57" i="17" s="1"/>
  <c r="AF57" i="17"/>
  <c r="AG57" i="17" s="1"/>
  <c r="Y57" i="17"/>
  <c r="Z57" i="17" s="1"/>
  <c r="R57" i="17"/>
  <c r="S57" i="17" s="1"/>
  <c r="K57" i="17"/>
  <c r="L57" i="17" s="1"/>
  <c r="V58" i="17"/>
  <c r="AJ58" i="17"/>
  <c r="AM55" i="17"/>
  <c r="AN55" i="17" s="1"/>
  <c r="AF55" i="17"/>
  <c r="AG55" i="17" s="1"/>
  <c r="Y55" i="17"/>
  <c r="Z55" i="17" s="1"/>
  <c r="R55" i="17"/>
  <c r="S55" i="17" s="1"/>
  <c r="K55" i="17"/>
  <c r="L55" i="17" s="1"/>
  <c r="AC58" i="17"/>
  <c r="AQ58" i="17"/>
  <c r="O59" i="17"/>
  <c r="N30" i="16"/>
  <c r="V30" i="16"/>
  <c r="N32" i="16"/>
  <c r="V32" i="16"/>
  <c r="AI32" i="16"/>
  <c r="AQ32" i="16"/>
  <c r="AI34" i="16"/>
  <c r="AQ34" i="16"/>
  <c r="AJ36" i="16"/>
  <c r="AB36" i="16"/>
  <c r="V38" i="16"/>
  <c r="N38" i="16"/>
  <c r="AQ41" i="16"/>
  <c r="AI41" i="16"/>
  <c r="AC43" i="16"/>
  <c r="U43" i="16"/>
  <c r="U32" i="16"/>
  <c r="AC32" i="16"/>
  <c r="AP32" i="16"/>
  <c r="AP34" i="16"/>
  <c r="AQ36" i="16"/>
  <c r="AI36" i="16"/>
  <c r="AC38" i="16"/>
  <c r="U38" i="16"/>
  <c r="N40" i="16"/>
  <c r="O40" i="16"/>
  <c r="N41" i="16"/>
  <c r="AP41" i="16"/>
  <c r="AJ43" i="16"/>
  <c r="AB43" i="16"/>
  <c r="U30" i="16"/>
  <c r="AC30" i="16"/>
  <c r="O33" i="16"/>
  <c r="N33" i="16"/>
  <c r="AP36" i="16"/>
  <c r="AJ38" i="16"/>
  <c r="AB38" i="16"/>
  <c r="AC41" i="16"/>
  <c r="U41" i="16"/>
  <c r="V41" i="16" s="1"/>
  <c r="O42" i="16"/>
  <c r="N42" i="16"/>
  <c r="AQ43" i="16"/>
  <c r="AI43" i="16"/>
  <c r="AB30" i="16"/>
  <c r="AJ30" i="16"/>
  <c r="N34" i="16"/>
  <c r="V34" i="16"/>
  <c r="AB34" i="16"/>
  <c r="AJ34" i="16"/>
  <c r="U36" i="16"/>
  <c r="AC36" i="16"/>
  <c r="O37" i="16"/>
  <c r="N37" i="16"/>
  <c r="AQ38" i="16"/>
  <c r="AI38" i="16"/>
  <c r="AJ41" i="16"/>
  <c r="AB41" i="16"/>
  <c r="V43" i="16"/>
  <c r="N43" i="16"/>
  <c r="AE54" i="16"/>
  <c r="AL54" i="16" s="1"/>
  <c r="AN54" i="16" s="1"/>
  <c r="AP54" i="16" s="1"/>
  <c r="Z54" i="16"/>
  <c r="AG39" i="16"/>
  <c r="AC24" i="16"/>
  <c r="AC28" i="16"/>
  <c r="U34" i="16"/>
  <c r="AI53" i="16"/>
  <c r="AJ53" i="16" s="1"/>
  <c r="AP53" i="16"/>
  <c r="AQ53" i="16" s="1"/>
  <c r="N23" i="16"/>
  <c r="O23" i="16" s="1"/>
  <c r="AC25" i="16"/>
  <c r="AJ26" i="16"/>
  <c r="U31" i="16"/>
  <c r="V31" i="16" s="1"/>
  <c r="AB31" i="16"/>
  <c r="AI46" i="16"/>
  <c r="AB24" i="16"/>
  <c r="AJ24" i="16"/>
  <c r="V25" i="16"/>
  <c r="N25" i="16"/>
  <c r="U26" i="16"/>
  <c r="AB28" i="16"/>
  <c r="AJ28" i="16"/>
  <c r="V29" i="16"/>
  <c r="L39" i="16"/>
  <c r="N46" i="16"/>
  <c r="O46" i="16" s="1"/>
  <c r="AJ46" i="16"/>
  <c r="AP46" i="16"/>
  <c r="AQ46" i="16" s="1"/>
  <c r="S54" i="16"/>
  <c r="AI56" i="16"/>
  <c r="AJ56" i="16" s="1"/>
  <c r="V26" i="16"/>
  <c r="N26" i="16"/>
  <c r="AI26" i="16"/>
  <c r="AI30" i="16"/>
  <c r="AB32" i="16"/>
  <c r="AC34" i="16"/>
  <c r="V36" i="16"/>
  <c r="S39" i="16"/>
  <c r="U45" i="16"/>
  <c r="L49" i="16"/>
  <c r="K52" i="16"/>
  <c r="L52" i="16" s="1"/>
  <c r="U52" i="16" s="1"/>
  <c r="K51" i="16"/>
  <c r="L51" i="16" s="1"/>
  <c r="Z39" i="16"/>
  <c r="V27" i="16"/>
  <c r="N27" i="16"/>
  <c r="AI27" i="16"/>
  <c r="N31" i="16"/>
  <c r="AI31" i="16"/>
  <c r="AN39" i="16"/>
  <c r="X44" i="16"/>
  <c r="AE44" i="16" s="1"/>
  <c r="AL44" i="16" s="1"/>
  <c r="N45" i="16"/>
  <c r="O45" i="16" s="1"/>
  <c r="U46" i="16"/>
  <c r="V46" i="16" s="1"/>
  <c r="AB46" i="16"/>
  <c r="AC46" i="16" s="1"/>
  <c r="AB23" i="16"/>
  <c r="AC23" i="16" s="1"/>
  <c r="V24" i="16"/>
  <c r="N24" i="16"/>
  <c r="AB27" i="16"/>
  <c r="V28" i="16"/>
  <c r="N28" i="16"/>
  <c r="N48" i="16"/>
  <c r="O48" i="16" s="1"/>
  <c r="U53" i="16"/>
  <c r="V53" i="16" s="1"/>
  <c r="AB53" i="16"/>
  <c r="AC53" i="16" s="1"/>
  <c r="AM55" i="16"/>
  <c r="AN55" i="16" s="1"/>
  <c r="AF55" i="16"/>
  <c r="AG55" i="16" s="1"/>
  <c r="Y55" i="16"/>
  <c r="Z55" i="16" s="1"/>
  <c r="R55" i="16"/>
  <c r="S55" i="16" s="1"/>
  <c r="K55" i="16"/>
  <c r="L55" i="16" s="1"/>
  <c r="R51" i="16"/>
  <c r="S51" i="16" s="1"/>
  <c r="L54" i="16"/>
  <c r="S49" i="16"/>
  <c r="AG54" i="16"/>
  <c r="N58" i="16"/>
  <c r="O58" i="16" s="1"/>
  <c r="AM59" i="16"/>
  <c r="AN59" i="16" s="1"/>
  <c r="AF59" i="16"/>
  <c r="AG59" i="16" s="1"/>
  <c r="Y59" i="16"/>
  <c r="Z59" i="16" s="1"/>
  <c r="R59" i="16"/>
  <c r="S59" i="16" s="1"/>
  <c r="K59" i="16"/>
  <c r="L59" i="16" s="1"/>
  <c r="AM57" i="16"/>
  <c r="AN57" i="16" s="1"/>
  <c r="AF57" i="16"/>
  <c r="AG57" i="16" s="1"/>
  <c r="Y57" i="16"/>
  <c r="Z57" i="16" s="1"/>
  <c r="R57" i="16"/>
  <c r="S57" i="16" s="1"/>
  <c r="K57" i="16"/>
  <c r="L57" i="16" s="1"/>
  <c r="AJ37" i="15"/>
  <c r="AI37" i="15"/>
  <c r="G49" i="15"/>
  <c r="G51" i="15" s="1"/>
  <c r="H51" i="15" s="1"/>
  <c r="AI32" i="15"/>
  <c r="R55" i="15"/>
  <c r="S55" i="15" s="1"/>
  <c r="U55" i="15" s="1"/>
  <c r="V55" i="15" s="1"/>
  <c r="AF55" i="15"/>
  <c r="AG55" i="15" s="1"/>
  <c r="R59" i="15"/>
  <c r="S59" i="15" s="1"/>
  <c r="AJ30" i="15"/>
  <c r="AI38" i="15"/>
  <c r="K55" i="15"/>
  <c r="L55" i="15" s="1"/>
  <c r="N55" i="15" s="1"/>
  <c r="O55" i="15" s="1"/>
  <c r="Y55" i="15"/>
  <c r="Z55" i="15" s="1"/>
  <c r="AB55" i="15" s="1"/>
  <c r="AC55" i="15" s="1"/>
  <c r="AM55" i="15"/>
  <c r="AN55" i="15" s="1"/>
  <c r="R57" i="15"/>
  <c r="S57" i="15" s="1"/>
  <c r="AB57" i="15" s="1"/>
  <c r="K59" i="15"/>
  <c r="L59" i="15" s="1"/>
  <c r="Y59" i="15"/>
  <c r="Z59" i="15" s="1"/>
  <c r="AI59" i="15" s="1"/>
  <c r="AJ59" i="15" s="1"/>
  <c r="AM59" i="15"/>
  <c r="AN59" i="15" s="1"/>
  <c r="AP59" i="15" s="1"/>
  <c r="AP35" i="15"/>
  <c r="AP40" i="15"/>
  <c r="U54" i="15"/>
  <c r="V54" i="15" s="1"/>
  <c r="AP38" i="15"/>
  <c r="AP31" i="15"/>
  <c r="U38" i="15"/>
  <c r="AB41" i="15"/>
  <c r="H45" i="15"/>
  <c r="AC37" i="15"/>
  <c r="U37" i="15"/>
  <c r="S39" i="15"/>
  <c r="AC31" i="15"/>
  <c r="U31" i="15"/>
  <c r="V31" i="15" s="1"/>
  <c r="AJ33" i="15"/>
  <c r="AB33" i="15"/>
  <c r="AI33" i="15"/>
  <c r="U44" i="15"/>
  <c r="V44" i="15" s="1"/>
  <c r="U45" i="15"/>
  <c r="N29" i="15"/>
  <c r="O29" i="15" s="1"/>
  <c r="U29" i="15"/>
  <c r="V29" i="15" s="1"/>
  <c r="O30" i="15"/>
  <c r="H39" i="15"/>
  <c r="AC30" i="15"/>
  <c r="AQ35" i="15"/>
  <c r="AI35" i="15"/>
  <c r="AB36" i="15"/>
  <c r="V37" i="15"/>
  <c r="N37" i="15"/>
  <c r="N40" i="15"/>
  <c r="AI42" i="15"/>
  <c r="H49" i="15"/>
  <c r="N54" i="15"/>
  <c r="O54" i="15" s="1"/>
  <c r="N57" i="15"/>
  <c r="Z39" i="15"/>
  <c r="AP25" i="15"/>
  <c r="AI29" i="15"/>
  <c r="AJ29" i="15" s="1"/>
  <c r="AQ32" i="15"/>
  <c r="AQ34" i="15"/>
  <c r="N35" i="15"/>
  <c r="U36" i="15"/>
  <c r="AI40" i="15"/>
  <c r="AB42" i="15"/>
  <c r="N43" i="15"/>
  <c r="AI43" i="15"/>
  <c r="AQ43" i="15"/>
  <c r="AL44" i="15"/>
  <c r="K49" i="15"/>
  <c r="L48" i="15"/>
  <c r="N59" i="15"/>
  <c r="O59" i="15" s="1"/>
  <c r="AB23" i="15"/>
  <c r="AC23" i="15" s="1"/>
  <c r="AN39" i="15"/>
  <c r="AI24" i="15"/>
  <c r="AQ24" i="15"/>
  <c r="AC25" i="15"/>
  <c r="U25" i="15"/>
  <c r="AI25" i="15"/>
  <c r="AC27" i="15"/>
  <c r="U27" i="15"/>
  <c r="AI27" i="15"/>
  <c r="AQ27" i="15"/>
  <c r="V30" i="15"/>
  <c r="N30" i="15"/>
  <c r="N32" i="15"/>
  <c r="N34" i="15"/>
  <c r="V34" i="15"/>
  <c r="AB35" i="15"/>
  <c r="AQ36" i="15"/>
  <c r="AI36" i="15"/>
  <c r="AB37" i="15"/>
  <c r="AB38" i="15"/>
  <c r="AJ38" i="15"/>
  <c r="AB40" i="15"/>
  <c r="N41" i="15"/>
  <c r="AI41" i="15"/>
  <c r="AQ41" i="15"/>
  <c r="U42" i="15"/>
  <c r="U43" i="15"/>
  <c r="AC43" i="15"/>
  <c r="AJ43" i="15"/>
  <c r="N44" i="15"/>
  <c r="O44" i="15" s="1"/>
  <c r="S48" i="15"/>
  <c r="X48" i="15"/>
  <c r="L39" i="15"/>
  <c r="AI31" i="15"/>
  <c r="AC32" i="15"/>
  <c r="U32" i="15"/>
  <c r="AP32" i="15"/>
  <c r="U35" i="15"/>
  <c r="R51" i="15"/>
  <c r="S51" i="15" s="1"/>
  <c r="R52" i="15"/>
  <c r="S52" i="15" s="1"/>
  <c r="AI53" i="15"/>
  <c r="AJ53" i="15" s="1"/>
  <c r="AP53" i="15"/>
  <c r="AQ53" i="15" s="1"/>
  <c r="AC24" i="15"/>
  <c r="U24" i="15"/>
  <c r="U30" i="15"/>
  <c r="AB31" i="15"/>
  <c r="N33" i="15"/>
  <c r="V38" i="15"/>
  <c r="N38" i="15"/>
  <c r="U23" i="15"/>
  <c r="V23" i="15" s="1"/>
  <c r="AG39" i="15"/>
  <c r="AP23" i="15"/>
  <c r="AQ23" i="15" s="1"/>
  <c r="AJ25" i="15"/>
  <c r="AC26" i="15"/>
  <c r="U26" i="15"/>
  <c r="AQ26" i="15"/>
  <c r="AI26" i="15"/>
  <c r="AJ27" i="15"/>
  <c r="AC28" i="15"/>
  <c r="U28" i="15"/>
  <c r="AQ28" i="15"/>
  <c r="AI28" i="15"/>
  <c r="AB29" i="15"/>
  <c r="AC29" i="15" s="1"/>
  <c r="AP29" i="15"/>
  <c r="AQ29" i="15" s="1"/>
  <c r="AB32" i="15"/>
  <c r="U33" i="15"/>
  <c r="AP33" i="15"/>
  <c r="AJ34" i="15"/>
  <c r="AB34" i="15"/>
  <c r="N36" i="15"/>
  <c r="U40" i="15"/>
  <c r="V40" i="15" s="1"/>
  <c r="U41" i="15"/>
  <c r="V41" i="15" s="1"/>
  <c r="AC41" i="15"/>
  <c r="AJ41" i="15"/>
  <c r="V42" i="15"/>
  <c r="N42" i="15"/>
  <c r="V43" i="15"/>
  <c r="AP43" i="15"/>
  <c r="V45" i="15"/>
  <c r="N45" i="15"/>
  <c r="O45" i="15" s="1"/>
  <c r="U46" i="15"/>
  <c r="V46" i="15" s="1"/>
  <c r="AQ46" i="15"/>
  <c r="AI46" i="15"/>
  <c r="AJ46" i="15" s="1"/>
  <c r="AM56" i="15"/>
  <c r="AN56" i="15" s="1"/>
  <c r="AF56" i="15"/>
  <c r="AG56" i="15" s="1"/>
  <c r="Y56" i="15"/>
  <c r="Z56" i="15" s="1"/>
  <c r="R56" i="15"/>
  <c r="S56" i="15" s="1"/>
  <c r="K56" i="15"/>
  <c r="L56" i="15" s="1"/>
  <c r="AM58" i="15"/>
  <c r="AN58" i="15" s="1"/>
  <c r="AF58" i="15"/>
  <c r="AG58" i="15" s="1"/>
  <c r="Y58" i="15"/>
  <c r="Z58" i="15" s="1"/>
  <c r="S58" i="15"/>
  <c r="K58" i="15"/>
  <c r="L58" i="15" s="1"/>
  <c r="O53" i="15"/>
  <c r="AG54" i="15"/>
  <c r="AP54" i="15" s="1"/>
  <c r="O57" i="15"/>
  <c r="U57" i="15"/>
  <c r="V57" i="15" s="1"/>
  <c r="AQ57" i="15"/>
  <c r="AI57" i="15"/>
  <c r="AJ57" i="15" s="1"/>
  <c r="AQ59" i="15"/>
  <c r="AB35" i="14"/>
  <c r="AJ35" i="14"/>
  <c r="V37" i="14"/>
  <c r="U37" i="14"/>
  <c r="AI35" i="14"/>
  <c r="AQ35" i="14"/>
  <c r="AC31" i="14"/>
  <c r="U31" i="14"/>
  <c r="V31" i="14" s="1"/>
  <c r="AQ33" i="14"/>
  <c r="AI33" i="14"/>
  <c r="U35" i="14"/>
  <c r="AC35" i="14"/>
  <c r="AP35" i="14"/>
  <c r="AQ43" i="14"/>
  <c r="AI43" i="14"/>
  <c r="AC33" i="14"/>
  <c r="U33" i="14"/>
  <c r="AC43" i="14"/>
  <c r="U43" i="14"/>
  <c r="AJ33" i="14"/>
  <c r="AB33" i="14"/>
  <c r="AJ43" i="14"/>
  <c r="AB43" i="14"/>
  <c r="AP33" i="14"/>
  <c r="AP43" i="14"/>
  <c r="U29" i="14"/>
  <c r="V29" i="14" s="1"/>
  <c r="AI29" i="14"/>
  <c r="AJ29" i="14" s="1"/>
  <c r="AB40" i="14"/>
  <c r="AB55" i="14"/>
  <c r="AI31" i="14"/>
  <c r="R59" i="14"/>
  <c r="S59" i="14" s="1"/>
  <c r="U59" i="14" s="1"/>
  <c r="V59" i="14" s="1"/>
  <c r="AJ31" i="14"/>
  <c r="H45" i="14"/>
  <c r="H59" i="14"/>
  <c r="Y59" i="14"/>
  <c r="Z59" i="14" s="1"/>
  <c r="AI59" i="14" s="1"/>
  <c r="AJ59" i="14" s="1"/>
  <c r="O29" i="14"/>
  <c r="AP36" i="14"/>
  <c r="U40" i="14"/>
  <c r="V40" i="14" s="1"/>
  <c r="AM59" i="14"/>
  <c r="AN59" i="14" s="1"/>
  <c r="AP59" i="14" s="1"/>
  <c r="AQ59" i="14" s="1"/>
  <c r="AP32" i="14"/>
  <c r="AP41" i="14"/>
  <c r="R57" i="14"/>
  <c r="S57" i="14" s="1"/>
  <c r="AJ32" i="14"/>
  <c r="AB32" i="14"/>
  <c r="AC34" i="14"/>
  <c r="U34" i="14"/>
  <c r="O40" i="14"/>
  <c r="N40" i="14"/>
  <c r="N48" i="14"/>
  <c r="O31" i="14"/>
  <c r="N31" i="14"/>
  <c r="V32" i="14"/>
  <c r="N32" i="14"/>
  <c r="AQ38" i="14"/>
  <c r="AI38" i="14"/>
  <c r="N43" i="14"/>
  <c r="O43" i="14"/>
  <c r="H39" i="14"/>
  <c r="AQ30" i="14"/>
  <c r="AI30" i="14"/>
  <c r="O35" i="14"/>
  <c r="N35" i="14"/>
  <c r="AJ36" i="14"/>
  <c r="AB36" i="14"/>
  <c r="AC38" i="14"/>
  <c r="U38" i="14"/>
  <c r="N44" i="14"/>
  <c r="O44" i="14" s="1"/>
  <c r="U48" i="14"/>
  <c r="AC30" i="14"/>
  <c r="U30" i="14"/>
  <c r="AQ34" i="14"/>
  <c r="AI34" i="14"/>
  <c r="V36" i="14"/>
  <c r="N36" i="14"/>
  <c r="U42" i="14"/>
  <c r="V42" i="14" s="1"/>
  <c r="AC42" i="14"/>
  <c r="AC27" i="14"/>
  <c r="AJ30" i="14"/>
  <c r="AB30" i="14"/>
  <c r="AQ32" i="14"/>
  <c r="AI32" i="14"/>
  <c r="AJ34" i="14"/>
  <c r="AB34" i="14"/>
  <c r="AQ36" i="14"/>
  <c r="AI36" i="14"/>
  <c r="V38" i="14"/>
  <c r="N38" i="14"/>
  <c r="AP38" i="14"/>
  <c r="AN39" i="14"/>
  <c r="U41" i="14"/>
  <c r="V41" i="14" s="1"/>
  <c r="N42" i="14"/>
  <c r="G49" i="14"/>
  <c r="H48" i="14"/>
  <c r="U57" i="14"/>
  <c r="V57" i="14" s="1"/>
  <c r="AQ57" i="14"/>
  <c r="AI57" i="14"/>
  <c r="U23" i="14"/>
  <c r="AB25" i="14"/>
  <c r="V26" i="14"/>
  <c r="N26" i="14"/>
  <c r="AI26" i="14"/>
  <c r="N41" i="14"/>
  <c r="AJ46" i="14"/>
  <c r="AB46" i="14"/>
  <c r="AC46" i="14" s="1"/>
  <c r="Z48" i="14"/>
  <c r="R49" i="14"/>
  <c r="AB23" i="14"/>
  <c r="AC23" i="14" s="1"/>
  <c r="V24" i="14"/>
  <c r="N24" i="14"/>
  <c r="U25" i="14"/>
  <c r="AB27" i="14"/>
  <c r="AJ27" i="14"/>
  <c r="V28" i="14"/>
  <c r="N28" i="14"/>
  <c r="N33" i="14"/>
  <c r="N37" i="14"/>
  <c r="S39" i="14"/>
  <c r="AB41" i="14"/>
  <c r="AI46" i="14"/>
  <c r="AQ53" i="14"/>
  <c r="AI53" i="14"/>
  <c r="AJ53" i="14" s="1"/>
  <c r="AP53" i="14"/>
  <c r="AM58" i="14"/>
  <c r="AN58" i="14" s="1"/>
  <c r="AF58" i="14"/>
  <c r="AG58" i="14" s="1"/>
  <c r="Y58" i="14"/>
  <c r="Z58" i="14" s="1"/>
  <c r="S58" i="14"/>
  <c r="K58" i="14"/>
  <c r="L58" i="14" s="1"/>
  <c r="N59" i="14"/>
  <c r="V25" i="14"/>
  <c r="N25" i="14"/>
  <c r="AI25" i="14"/>
  <c r="V30" i="14"/>
  <c r="N30" i="14"/>
  <c r="AP30" i="14"/>
  <c r="AC32" i="14"/>
  <c r="U32" i="14"/>
  <c r="V34" i="14"/>
  <c r="N34" i="14"/>
  <c r="AP34" i="14"/>
  <c r="AC36" i="14"/>
  <c r="U36" i="14"/>
  <c r="AJ38" i="14"/>
  <c r="AB38" i="14"/>
  <c r="AB42" i="14"/>
  <c r="N45" i="14"/>
  <c r="Y52" i="14"/>
  <c r="Z52" i="14" s="1"/>
  <c r="Y51" i="14"/>
  <c r="Z51" i="14" s="1"/>
  <c r="O53" i="14"/>
  <c r="N55" i="14"/>
  <c r="O55" i="14" s="1"/>
  <c r="AG39" i="14"/>
  <c r="AC24" i="14"/>
  <c r="AC28" i="14"/>
  <c r="V23" i="14"/>
  <c r="N23" i="14"/>
  <c r="O23" i="14" s="1"/>
  <c r="Z39" i="14"/>
  <c r="AI23" i="14"/>
  <c r="AJ23" i="14" s="1"/>
  <c r="AB26" i="14"/>
  <c r="V27" i="14"/>
  <c r="N27" i="14"/>
  <c r="L39" i="14"/>
  <c r="AI41" i="14"/>
  <c r="U44" i="14"/>
  <c r="V44" i="14" s="1"/>
  <c r="O45" i="14"/>
  <c r="S45" i="14"/>
  <c r="V46" i="14"/>
  <c r="N46" i="14"/>
  <c r="O46" i="14" s="1"/>
  <c r="V48" i="14"/>
  <c r="K52" i="14"/>
  <c r="L52" i="14" s="1"/>
  <c r="K51" i="14"/>
  <c r="L51" i="14" s="1"/>
  <c r="Q54" i="14"/>
  <c r="X54" i="14" s="1"/>
  <c r="AE54" i="14" s="1"/>
  <c r="AL54" i="14" s="1"/>
  <c r="AN54" i="14" s="1"/>
  <c r="L54" i="14"/>
  <c r="N53" i="14"/>
  <c r="U55" i="14"/>
  <c r="V55" i="14" s="1"/>
  <c r="AC55" i="14"/>
  <c r="AP55" i="14"/>
  <c r="AQ55" i="14" s="1"/>
  <c r="AP40" i="14"/>
  <c r="AI42" i="14"/>
  <c r="AQ42" i="14"/>
  <c r="AI55" i="14"/>
  <c r="AJ55" i="14" s="1"/>
  <c r="AM56" i="14"/>
  <c r="AN56" i="14" s="1"/>
  <c r="AF56" i="14"/>
  <c r="AG56" i="14" s="1"/>
  <c r="Y56" i="14"/>
  <c r="Z56" i="14" s="1"/>
  <c r="R56" i="14"/>
  <c r="S56" i="14" s="1"/>
  <c r="K56" i="14"/>
  <c r="L56" i="14" s="1"/>
  <c r="N57" i="14"/>
  <c r="O57" i="14" s="1"/>
  <c r="AJ57" i="14"/>
  <c r="AP57" i="14"/>
  <c r="AB59" i="14"/>
  <c r="AC59" i="14" s="1"/>
  <c r="AE74" i="14"/>
  <c r="Y45" i="14"/>
  <c r="Z45" i="14" s="1"/>
  <c r="Y44" i="14"/>
  <c r="Z44" i="14" s="1"/>
  <c r="O59" i="14"/>
  <c r="AQ30" i="13"/>
  <c r="AI30" i="13"/>
  <c r="V36" i="13"/>
  <c r="N36" i="13"/>
  <c r="AB38" i="13"/>
  <c r="AJ38" i="13"/>
  <c r="AP30" i="13"/>
  <c r="AI35" i="13"/>
  <c r="AQ35" i="13"/>
  <c r="AI38" i="13"/>
  <c r="AQ38" i="13"/>
  <c r="AC41" i="13"/>
  <c r="U41" i="13"/>
  <c r="V41" i="13" s="1"/>
  <c r="V43" i="13"/>
  <c r="N43" i="13"/>
  <c r="U30" i="13"/>
  <c r="AC30" i="13"/>
  <c r="U32" i="13"/>
  <c r="AC32" i="13"/>
  <c r="AP38" i="13"/>
  <c r="AJ30" i="13"/>
  <c r="AB30" i="13"/>
  <c r="AB32" i="13"/>
  <c r="AJ32" i="13"/>
  <c r="AP34" i="13"/>
  <c r="U38" i="13"/>
  <c r="AC38" i="13"/>
  <c r="AQ41" i="13"/>
  <c r="AI41" i="13"/>
  <c r="AJ41" i="13"/>
  <c r="AB41" i="13"/>
  <c r="AI32" i="13"/>
  <c r="AQ32" i="13"/>
  <c r="U48" i="13"/>
  <c r="AP29" i="13"/>
  <c r="AQ29" i="13" s="1"/>
  <c r="AB43" i="13"/>
  <c r="AI43" i="13"/>
  <c r="R55" i="13"/>
  <c r="S55" i="13" s="1"/>
  <c r="U55" i="13" s="1"/>
  <c r="AF55" i="13"/>
  <c r="AG55" i="13" s="1"/>
  <c r="AI55" i="13" s="1"/>
  <c r="AJ55" i="13" s="1"/>
  <c r="R59" i="13"/>
  <c r="S59" i="13" s="1"/>
  <c r="G51" i="13"/>
  <c r="H51" i="13" s="1"/>
  <c r="K55" i="13"/>
  <c r="L55" i="13" s="1"/>
  <c r="N55" i="13" s="1"/>
  <c r="O55" i="13" s="1"/>
  <c r="Y55" i="13"/>
  <c r="Z55" i="13" s="1"/>
  <c r="AM55" i="13"/>
  <c r="AN55" i="13" s="1"/>
  <c r="R57" i="13"/>
  <c r="S57" i="13" s="1"/>
  <c r="AB57" i="13" s="1"/>
  <c r="K59" i="13"/>
  <c r="L59" i="13" s="1"/>
  <c r="V59" i="13" s="1"/>
  <c r="Y59" i="13"/>
  <c r="Z59" i="13" s="1"/>
  <c r="AM59" i="13"/>
  <c r="AN59" i="13" s="1"/>
  <c r="AP59" i="13" s="1"/>
  <c r="N33" i="13"/>
  <c r="U43" i="13"/>
  <c r="N44" i="13"/>
  <c r="L48" i="13"/>
  <c r="V48" i="13" s="1"/>
  <c r="N31" i="13"/>
  <c r="AI33" i="13"/>
  <c r="AQ33" i="13"/>
  <c r="U37" i="13"/>
  <c r="AC37" i="13"/>
  <c r="U29" i="13"/>
  <c r="V29" i="13" s="1"/>
  <c r="N38" i="13"/>
  <c r="O38" i="13"/>
  <c r="O30" i="13"/>
  <c r="N30" i="13"/>
  <c r="AP33" i="13"/>
  <c r="AB34" i="13"/>
  <c r="AJ34" i="13"/>
  <c r="AP36" i="13"/>
  <c r="N40" i="13"/>
  <c r="AC42" i="13"/>
  <c r="U42" i="13"/>
  <c r="N57" i="13"/>
  <c r="L39" i="13"/>
  <c r="U23" i="13"/>
  <c r="V23" i="13" s="1"/>
  <c r="V24" i="13"/>
  <c r="N24" i="13"/>
  <c r="AJ24" i="13"/>
  <c r="AB24" i="13"/>
  <c r="U27" i="13"/>
  <c r="AJ28" i="13"/>
  <c r="AB28" i="13"/>
  <c r="U31" i="13"/>
  <c r="V31" i="13" s="1"/>
  <c r="AI31" i="13"/>
  <c r="AQ31" i="13"/>
  <c r="U35" i="13"/>
  <c r="AC35" i="13"/>
  <c r="AI36" i="13"/>
  <c r="AI37" i="13"/>
  <c r="AQ37" i="13"/>
  <c r="AQ40" i="13"/>
  <c r="AI40" i="13"/>
  <c r="N46" i="13"/>
  <c r="O46" i="13" s="1"/>
  <c r="K52" i="13"/>
  <c r="L52" i="13" s="1"/>
  <c r="K51" i="13"/>
  <c r="L51" i="13" s="1"/>
  <c r="L49" i="13"/>
  <c r="N59" i="13"/>
  <c r="AJ59" i="13"/>
  <c r="AB59" i="13"/>
  <c r="N23" i="13"/>
  <c r="O23" i="13" s="1"/>
  <c r="AN39" i="13"/>
  <c r="AP23" i="13"/>
  <c r="AQ23" i="13" s="1"/>
  <c r="N27" i="13"/>
  <c r="AI29" i="13"/>
  <c r="AJ29" i="13" s="1"/>
  <c r="U33" i="13"/>
  <c r="AC33" i="13"/>
  <c r="U34" i="13"/>
  <c r="AC34" i="13"/>
  <c r="AI34" i="13"/>
  <c r="AQ34" i="13"/>
  <c r="AB36" i="13"/>
  <c r="AC40" i="13"/>
  <c r="U40" i="13"/>
  <c r="V40" i="13" s="1"/>
  <c r="AP40" i="13"/>
  <c r="AJ42" i="13"/>
  <c r="AB42" i="13"/>
  <c r="U45" i="13"/>
  <c r="V45" i="13" s="1"/>
  <c r="AC46" i="13"/>
  <c r="AG39" i="13"/>
  <c r="N29" i="13"/>
  <c r="O29" i="13" s="1"/>
  <c r="AB29" i="13"/>
  <c r="AC29" i="13" s="1"/>
  <c r="AB33" i="13"/>
  <c r="AJ33" i="13"/>
  <c r="N34" i="13"/>
  <c r="V34" i="13"/>
  <c r="AI23" i="13"/>
  <c r="AJ23" i="13" s="1"/>
  <c r="AB23" i="13"/>
  <c r="AC23" i="13" s="1"/>
  <c r="Z39" i="13"/>
  <c r="AI24" i="13"/>
  <c r="AQ24" i="13"/>
  <c r="AJ26" i="13"/>
  <c r="AB26" i="13"/>
  <c r="AP27" i="13"/>
  <c r="AI28" i="13"/>
  <c r="AB31" i="13"/>
  <c r="AJ31" i="13"/>
  <c r="AP31" i="13"/>
  <c r="N32" i="13"/>
  <c r="V33" i="13"/>
  <c r="N35" i="13"/>
  <c r="V35" i="13"/>
  <c r="AB35" i="13"/>
  <c r="AP35" i="13"/>
  <c r="U36" i="13"/>
  <c r="N37" i="13"/>
  <c r="V37" i="13"/>
  <c r="AB37" i="13"/>
  <c r="AP37" i="13"/>
  <c r="AJ40" i="13"/>
  <c r="AB40" i="13"/>
  <c r="O41" i="13"/>
  <c r="V42" i="13"/>
  <c r="N42" i="13"/>
  <c r="AQ42" i="13"/>
  <c r="AI42" i="13"/>
  <c r="O44" i="13"/>
  <c r="Y49" i="13"/>
  <c r="Z48" i="13"/>
  <c r="R51" i="13"/>
  <c r="S51" i="13" s="1"/>
  <c r="R52" i="13"/>
  <c r="S52" i="13" s="1"/>
  <c r="S49" i="13"/>
  <c r="AI53" i="13"/>
  <c r="AJ53" i="13" s="1"/>
  <c r="AP53" i="13"/>
  <c r="AQ53" i="13" s="1"/>
  <c r="AB55" i="13"/>
  <c r="AJ25" i="13"/>
  <c r="AB25" i="13"/>
  <c r="U28" i="13"/>
  <c r="AQ28" i="13"/>
  <c r="H39" i="13"/>
  <c r="S39" i="13"/>
  <c r="N26" i="13"/>
  <c r="V26" i="13"/>
  <c r="AI26" i="13"/>
  <c r="N28" i="13"/>
  <c r="H45" i="13"/>
  <c r="U46" i="13"/>
  <c r="V46" i="13" s="1"/>
  <c r="H48" i="13"/>
  <c r="N53" i="13"/>
  <c r="O53" i="13" s="1"/>
  <c r="AJ27" i="13"/>
  <c r="AB27" i="13"/>
  <c r="Y44" i="13"/>
  <c r="Z44" i="13" s="1"/>
  <c r="Y45" i="13"/>
  <c r="Z45" i="13" s="1"/>
  <c r="L54" i="13"/>
  <c r="Q54" i="13"/>
  <c r="AM56" i="13"/>
  <c r="AN56" i="13" s="1"/>
  <c r="AF56" i="13"/>
  <c r="AG56" i="13" s="1"/>
  <c r="Y56" i="13"/>
  <c r="Z56" i="13" s="1"/>
  <c r="R56" i="13"/>
  <c r="S56" i="13" s="1"/>
  <c r="K56" i="13"/>
  <c r="L56" i="13" s="1"/>
  <c r="AM58" i="13"/>
  <c r="AN58" i="13" s="1"/>
  <c r="AF58" i="13"/>
  <c r="AG58" i="13" s="1"/>
  <c r="Y58" i="13"/>
  <c r="Z58" i="13" s="1"/>
  <c r="S58" i="13"/>
  <c r="K58" i="13"/>
  <c r="L58" i="13" s="1"/>
  <c r="AC55" i="13"/>
  <c r="O57" i="13"/>
  <c r="AQ57" i="13"/>
  <c r="AI57" i="13"/>
  <c r="AJ57" i="13" s="1"/>
  <c r="AC59" i="13"/>
  <c r="AQ59" i="13"/>
  <c r="AI59" i="13"/>
  <c r="N30" i="12"/>
  <c r="N34" i="12"/>
  <c r="AP33" i="12"/>
  <c r="AP37" i="12"/>
  <c r="S39" i="12"/>
  <c r="AP31" i="12"/>
  <c r="AB32" i="12"/>
  <c r="AP35" i="12"/>
  <c r="AB36" i="12"/>
  <c r="AP40" i="12"/>
  <c r="AB41" i="12"/>
  <c r="AC43" i="12"/>
  <c r="AF55" i="12"/>
  <c r="AG55" i="12" s="1"/>
  <c r="AF56" i="12"/>
  <c r="AG56" i="12" s="1"/>
  <c r="AP56" i="12" s="1"/>
  <c r="AQ56" i="12" s="1"/>
  <c r="K57" i="12"/>
  <c r="L57" i="12" s="1"/>
  <c r="H39" i="12"/>
  <c r="N38" i="12"/>
  <c r="AP29" i="12"/>
  <c r="AQ29" i="12" s="1"/>
  <c r="AP42" i="12"/>
  <c r="U30" i="12"/>
  <c r="N32" i="12"/>
  <c r="U34" i="12"/>
  <c r="N36" i="12"/>
  <c r="U38" i="12"/>
  <c r="N41" i="12"/>
  <c r="AP43" i="12"/>
  <c r="H49" i="12"/>
  <c r="Y55" i="12"/>
  <c r="Z55" i="12" s="1"/>
  <c r="K56" i="12"/>
  <c r="L56" i="12" s="1"/>
  <c r="AM57" i="12"/>
  <c r="AN57" i="12" s="1"/>
  <c r="N29" i="12"/>
  <c r="O29" i="12" s="1"/>
  <c r="N37" i="12"/>
  <c r="V37" i="12"/>
  <c r="N42" i="12"/>
  <c r="AB31" i="12"/>
  <c r="AJ31" i="12"/>
  <c r="AB35" i="12"/>
  <c r="AJ35" i="12"/>
  <c r="AB40" i="12"/>
  <c r="AJ40" i="12"/>
  <c r="N31" i="12"/>
  <c r="N35" i="12"/>
  <c r="V35" i="12"/>
  <c r="N40" i="12"/>
  <c r="N33" i="12"/>
  <c r="V33" i="12"/>
  <c r="AB29" i="12"/>
  <c r="AC29" i="12" s="1"/>
  <c r="AB33" i="12"/>
  <c r="AJ33" i="12"/>
  <c r="AB37" i="12"/>
  <c r="AJ37" i="12"/>
  <c r="AJ24" i="12"/>
  <c r="AB24" i="12"/>
  <c r="AI24" i="12"/>
  <c r="AJ26" i="12"/>
  <c r="AB26" i="12"/>
  <c r="AI26" i="12"/>
  <c r="AJ28" i="12"/>
  <c r="AB28" i="12"/>
  <c r="AI28" i="12"/>
  <c r="AQ30" i="12"/>
  <c r="AI30" i="12"/>
  <c r="AQ32" i="12"/>
  <c r="AI32" i="12"/>
  <c r="AQ34" i="12"/>
  <c r="AI34" i="12"/>
  <c r="AQ36" i="12"/>
  <c r="AI36" i="12"/>
  <c r="AQ38" i="12"/>
  <c r="AI38" i="12"/>
  <c r="AQ41" i="12"/>
  <c r="AI41" i="12"/>
  <c r="V30" i="12"/>
  <c r="V32" i="12"/>
  <c r="V34" i="12"/>
  <c r="V36" i="12"/>
  <c r="V38" i="12"/>
  <c r="V41" i="12"/>
  <c r="AB42" i="12"/>
  <c r="AJ42" i="12"/>
  <c r="V46" i="12"/>
  <c r="N46" i="12"/>
  <c r="O46" i="12" s="1"/>
  <c r="L39" i="12"/>
  <c r="AB23" i="12"/>
  <c r="AC23" i="12" s="1"/>
  <c r="AI23" i="12"/>
  <c r="AJ23" i="12" s="1"/>
  <c r="Z39" i="12"/>
  <c r="AJ25" i="12"/>
  <c r="AB25" i="12"/>
  <c r="AI25" i="12"/>
  <c r="AJ27" i="12"/>
  <c r="AB27" i="12"/>
  <c r="AI27" i="12"/>
  <c r="U46" i="12"/>
  <c r="AN39" i="12"/>
  <c r="AP30" i="12"/>
  <c r="AP32" i="12"/>
  <c r="AP34" i="12"/>
  <c r="AP36" i="12"/>
  <c r="AP38" i="12"/>
  <c r="AP41" i="12"/>
  <c r="V43" i="12"/>
  <c r="N43" i="12"/>
  <c r="AI55" i="12"/>
  <c r="AJ55" i="12" s="1"/>
  <c r="AC46" i="12"/>
  <c r="K49" i="12"/>
  <c r="L48" i="12"/>
  <c r="N57" i="12"/>
  <c r="AI57" i="12"/>
  <c r="AJ57" i="12" s="1"/>
  <c r="N58" i="12"/>
  <c r="O58" i="12" s="1"/>
  <c r="AI43" i="12"/>
  <c r="Z44" i="12"/>
  <c r="H45" i="12"/>
  <c r="Z45" i="12"/>
  <c r="AQ46" i="12"/>
  <c r="R49" i="12"/>
  <c r="AJ53" i="12"/>
  <c r="AB53" i="12"/>
  <c r="AC53" i="12" s="1"/>
  <c r="AI53" i="12"/>
  <c r="AP57" i="12"/>
  <c r="AQ57" i="12" s="1"/>
  <c r="U58" i="12"/>
  <c r="V58" i="12" s="1"/>
  <c r="AP58" i="12"/>
  <c r="AQ58" i="12" s="1"/>
  <c r="U29" i="12"/>
  <c r="V29" i="12" s="1"/>
  <c r="AI29" i="12"/>
  <c r="AJ29" i="12" s="1"/>
  <c r="U31" i="12"/>
  <c r="V31" i="12" s="1"/>
  <c r="AC31" i="12"/>
  <c r="AI31" i="12"/>
  <c r="AQ31" i="12"/>
  <c r="U33" i="12"/>
  <c r="AC33" i="12"/>
  <c r="AI33" i="12"/>
  <c r="AQ33" i="12"/>
  <c r="U35" i="12"/>
  <c r="AC35" i="12"/>
  <c r="AI35" i="12"/>
  <c r="AQ35" i="12"/>
  <c r="U37" i="12"/>
  <c r="AC37" i="12"/>
  <c r="AI37" i="12"/>
  <c r="AQ37" i="12"/>
  <c r="AG39" i="12"/>
  <c r="U40" i="12"/>
  <c r="V40" i="12" s="1"/>
  <c r="AC40" i="12"/>
  <c r="AI40" i="12"/>
  <c r="AQ40" i="12"/>
  <c r="U42" i="12"/>
  <c r="V42" i="12" s="1"/>
  <c r="AC42" i="12"/>
  <c r="AI42" i="12"/>
  <c r="AQ42" i="12"/>
  <c r="O44" i="12"/>
  <c r="U44" i="12"/>
  <c r="V44" i="12" s="1"/>
  <c r="H59" i="12"/>
  <c r="AF59" i="12"/>
  <c r="AG59" i="12" s="1"/>
  <c r="AP59" i="12" s="1"/>
  <c r="Y59" i="12"/>
  <c r="Z59" i="12" s="1"/>
  <c r="K59" i="12"/>
  <c r="L59" i="12" s="1"/>
  <c r="R59" i="12"/>
  <c r="S59" i="12" s="1"/>
  <c r="U23" i="12"/>
  <c r="V23" i="12" s="1"/>
  <c r="U24" i="12"/>
  <c r="U25" i="12"/>
  <c r="U26" i="12"/>
  <c r="U27" i="12"/>
  <c r="U28" i="12"/>
  <c r="AI46" i="12"/>
  <c r="AJ46" i="12" s="1"/>
  <c r="Z54" i="12"/>
  <c r="AI54" i="12" s="1"/>
  <c r="AB55" i="12"/>
  <c r="AQ53" i="12"/>
  <c r="AQ54" i="12"/>
  <c r="AE74" i="12"/>
  <c r="Y48" i="12"/>
  <c r="L54" i="12"/>
  <c r="AN54" i="12"/>
  <c r="AP54" i="12" s="1"/>
  <c r="K55" i="12"/>
  <c r="L55" i="12" s="1"/>
  <c r="AM55" i="12"/>
  <c r="AN55" i="12" s="1"/>
  <c r="AP55" i="12" s="1"/>
  <c r="AQ55" i="12" s="1"/>
  <c r="H56" i="12"/>
  <c r="R56" i="12"/>
  <c r="S56" i="12" s="1"/>
  <c r="AB56" i="12" s="1"/>
  <c r="O57" i="12"/>
  <c r="R57" i="12"/>
  <c r="S57" i="12" s="1"/>
  <c r="AI58" i="12"/>
  <c r="AJ58" i="12" s="1"/>
  <c r="R55" i="12"/>
  <c r="S55" i="12" s="1"/>
  <c r="AC31" i="11"/>
  <c r="U31" i="11"/>
  <c r="V31" i="11" s="1"/>
  <c r="N33" i="11"/>
  <c r="O33" i="11"/>
  <c r="AJ40" i="11"/>
  <c r="AB40" i="11"/>
  <c r="AQ40" i="11"/>
  <c r="AI40" i="11"/>
  <c r="AB31" i="11"/>
  <c r="AP40" i="11"/>
  <c r="U44" i="11"/>
  <c r="V44" i="11" s="1"/>
  <c r="AB30" i="11"/>
  <c r="AC33" i="11"/>
  <c r="AJ33" i="11"/>
  <c r="AQ33" i="11"/>
  <c r="N34" i="11"/>
  <c r="AP38" i="11"/>
  <c r="AC42" i="11"/>
  <c r="AJ42" i="11"/>
  <c r="AQ42" i="11"/>
  <c r="K55" i="11"/>
  <c r="L55" i="11" s="1"/>
  <c r="Y55" i="11"/>
  <c r="Z55" i="11" s="1"/>
  <c r="AB55" i="11" s="1"/>
  <c r="AC55" i="11" s="1"/>
  <c r="K57" i="11"/>
  <c r="L57" i="11" s="1"/>
  <c r="N57" i="11" s="1"/>
  <c r="O57" i="11" s="1"/>
  <c r="AF57" i="11"/>
  <c r="AG57" i="11" s="1"/>
  <c r="AI57" i="11" s="1"/>
  <c r="AP43" i="11"/>
  <c r="R55" i="11"/>
  <c r="S55" i="11" s="1"/>
  <c r="U55" i="11" s="1"/>
  <c r="V55" i="11" s="1"/>
  <c r="AF55" i="11"/>
  <c r="AG55" i="11" s="1"/>
  <c r="AP55" i="11" s="1"/>
  <c r="R57" i="11"/>
  <c r="S57" i="11" s="1"/>
  <c r="AM57" i="11"/>
  <c r="AN57" i="11" s="1"/>
  <c r="AP57" i="11" s="1"/>
  <c r="AQ57" i="11" s="1"/>
  <c r="AP30" i="11"/>
  <c r="U40" i="11"/>
  <c r="V40" i="11" s="1"/>
  <c r="H48" i="11"/>
  <c r="H55" i="11"/>
  <c r="O55" i="11" s="1"/>
  <c r="H57" i="11"/>
  <c r="V27" i="11"/>
  <c r="N27" i="11"/>
  <c r="U27" i="11"/>
  <c r="AI34" i="11"/>
  <c r="AQ34" i="11"/>
  <c r="N38" i="11"/>
  <c r="V38" i="11"/>
  <c r="H39" i="11"/>
  <c r="N41" i="11"/>
  <c r="S39" i="11"/>
  <c r="AB25" i="11"/>
  <c r="U25" i="11"/>
  <c r="N29" i="11"/>
  <c r="O29" i="11" s="1"/>
  <c r="AB29" i="11"/>
  <c r="AC29" i="11" s="1"/>
  <c r="AP29" i="11"/>
  <c r="AQ29" i="11" s="1"/>
  <c r="U30" i="11"/>
  <c r="AC30" i="11"/>
  <c r="N32" i="11"/>
  <c r="V32" i="11"/>
  <c r="V34" i="11"/>
  <c r="AP34" i="11"/>
  <c r="AC41" i="11"/>
  <c r="U41" i="11"/>
  <c r="V41" i="11" s="1"/>
  <c r="V43" i="11"/>
  <c r="N43" i="11"/>
  <c r="AB44" i="11"/>
  <c r="AC44" i="11" s="1"/>
  <c r="N55" i="11"/>
  <c r="AB57" i="11"/>
  <c r="AC57" i="11" s="1"/>
  <c r="AJ57" i="11"/>
  <c r="AB23" i="11"/>
  <c r="AC23" i="11" s="1"/>
  <c r="Z39" i="11"/>
  <c r="AJ27" i="11"/>
  <c r="AB27" i="11"/>
  <c r="AJ30" i="11"/>
  <c r="AC32" i="11"/>
  <c r="AB34" i="11"/>
  <c r="AJ34" i="11"/>
  <c r="AI36" i="11"/>
  <c r="AC37" i="11"/>
  <c r="U37" i="11"/>
  <c r="AQ37" i="11"/>
  <c r="AI37" i="11"/>
  <c r="AB38" i="11"/>
  <c r="N42" i="11"/>
  <c r="U29" i="11"/>
  <c r="V29" i="11" s="1"/>
  <c r="AI29" i="11"/>
  <c r="AJ29" i="11" s="1"/>
  <c r="AI32" i="11"/>
  <c r="AQ32" i="11"/>
  <c r="U36" i="11"/>
  <c r="AC36" i="11"/>
  <c r="AJ46" i="11"/>
  <c r="AB46" i="11"/>
  <c r="AC46" i="11" s="1"/>
  <c r="K49" i="11"/>
  <c r="L48" i="11"/>
  <c r="AJ59" i="11"/>
  <c r="AB59" i="11"/>
  <c r="N23" i="11"/>
  <c r="O23" i="11" s="1"/>
  <c r="U23" i="11"/>
  <c r="V23" i="11" s="1"/>
  <c r="L39" i="11"/>
  <c r="N30" i="11"/>
  <c r="V30" i="11"/>
  <c r="AP32" i="11"/>
  <c r="AB36" i="11"/>
  <c r="AJ36" i="11"/>
  <c r="V37" i="11"/>
  <c r="N37" i="11"/>
  <c r="AJ37" i="11"/>
  <c r="AB37" i="11"/>
  <c r="U38" i="11"/>
  <c r="AC38" i="11"/>
  <c r="AQ41" i="11"/>
  <c r="AI41" i="11"/>
  <c r="AJ43" i="11"/>
  <c r="AB43" i="11"/>
  <c r="AI46" i="11"/>
  <c r="V59" i="11"/>
  <c r="N59" i="11"/>
  <c r="O59" i="11" s="1"/>
  <c r="V28" i="11"/>
  <c r="N28" i="11"/>
  <c r="AI28" i="11"/>
  <c r="V45" i="11"/>
  <c r="AQ46" i="11"/>
  <c r="G52" i="11"/>
  <c r="H52" i="11" s="1"/>
  <c r="G51" i="11"/>
  <c r="H51" i="11" s="1"/>
  <c r="U53" i="11"/>
  <c r="V53" i="11" s="1"/>
  <c r="Q54" i="11"/>
  <c r="L54" i="1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V36" i="11"/>
  <c r="AP36" i="11"/>
  <c r="AI38" i="11"/>
  <c r="AQ38" i="11"/>
  <c r="AJ41" i="11"/>
  <c r="AB41" i="11"/>
  <c r="AP41" i="11"/>
  <c r="AC43" i="11"/>
  <c r="U43" i="11"/>
  <c r="AQ43" i="11"/>
  <c r="AI43" i="11"/>
  <c r="N45" i="11"/>
  <c r="O45" i="11" s="1"/>
  <c r="AB45" i="11"/>
  <c r="AC45" i="11" s="1"/>
  <c r="R49" i="11"/>
  <c r="S48" i="11"/>
  <c r="AB53" i="11"/>
  <c r="AC53" i="11" s="1"/>
  <c r="Y48" i="11"/>
  <c r="O53" i="11"/>
  <c r="AQ53" i="11"/>
  <c r="AI53" i="11"/>
  <c r="AJ53" i="11" s="1"/>
  <c r="AM56" i="11"/>
  <c r="AN56" i="11" s="1"/>
  <c r="AF56" i="11"/>
  <c r="AG56" i="11" s="1"/>
  <c r="Y56" i="11"/>
  <c r="Z56" i="11" s="1"/>
  <c r="R56" i="11"/>
  <c r="S56" i="11" s="1"/>
  <c r="K56" i="11"/>
  <c r="L56" i="11" s="1"/>
  <c r="AC59" i="11"/>
  <c r="U59" i="11"/>
  <c r="AQ59" i="11"/>
  <c r="AI59" i="11"/>
  <c r="AQ25" i="10"/>
  <c r="AI25" i="10"/>
  <c r="N29" i="10"/>
  <c r="O29" i="10" s="1"/>
  <c r="AQ34" i="10"/>
  <c r="AI34" i="10"/>
  <c r="V35" i="10"/>
  <c r="N35" i="10"/>
  <c r="AC37" i="10"/>
  <c r="U37" i="10"/>
  <c r="AJ38" i="10"/>
  <c r="AB38" i="10"/>
  <c r="AC41" i="10"/>
  <c r="U41" i="10"/>
  <c r="V41" i="10" s="1"/>
  <c r="O42" i="10"/>
  <c r="N42" i="10"/>
  <c r="L39" i="10"/>
  <c r="V25" i="10"/>
  <c r="AP25" i="10"/>
  <c r="AJ30" i="10"/>
  <c r="AB30" i="10"/>
  <c r="AJ32" i="10"/>
  <c r="AB32" i="10"/>
  <c r="AQ33" i="10"/>
  <c r="AI33" i="10"/>
  <c r="U34" i="10"/>
  <c r="V36" i="10"/>
  <c r="N36" i="10"/>
  <c r="AB36" i="10"/>
  <c r="H39" i="10"/>
  <c r="AJ43" i="10"/>
  <c r="AB43" i="10"/>
  <c r="U23" i="10"/>
  <c r="V23" i="10" s="1"/>
  <c r="S39" i="10"/>
  <c r="AP23" i="10"/>
  <c r="AQ23" i="10" s="1"/>
  <c r="AN39" i="10"/>
  <c r="O26" i="10"/>
  <c r="N26" i="10"/>
  <c r="AC27" i="10"/>
  <c r="U27" i="10"/>
  <c r="U29" i="10"/>
  <c r="V29" i="10" s="1"/>
  <c r="AJ31" i="10"/>
  <c r="AB31" i="10"/>
  <c r="N32" i="10"/>
  <c r="AP34" i="10"/>
  <c r="U35" i="10"/>
  <c r="O37" i="10"/>
  <c r="N37" i="10"/>
  <c r="AC38" i="10"/>
  <c r="U38" i="10"/>
  <c r="AI38" i="10"/>
  <c r="AQ41" i="10"/>
  <c r="AI41" i="10"/>
  <c r="K51" i="10"/>
  <c r="L45" i="10"/>
  <c r="AQ48" i="10"/>
  <c r="AI48" i="10"/>
  <c r="AJ48" i="10" s="1"/>
  <c r="U49" i="10"/>
  <c r="AC30" i="10"/>
  <c r="U30" i="10"/>
  <c r="AQ32" i="10"/>
  <c r="AI32" i="10"/>
  <c r="V34" i="10"/>
  <c r="N34" i="10"/>
  <c r="AC36" i="10"/>
  <c r="U36" i="10"/>
  <c r="AG39" i="10"/>
  <c r="V43" i="10"/>
  <c r="N43" i="10"/>
  <c r="V53" i="10"/>
  <c r="N48" i="10"/>
  <c r="V49" i="10"/>
  <c r="N49" i="10"/>
  <c r="AI23" i="10"/>
  <c r="AB25" i="10"/>
  <c r="V27" i="10"/>
  <c r="AQ27" i="10"/>
  <c r="AI27" i="10"/>
  <c r="AP29" i="10"/>
  <c r="AQ29" i="10" s="1"/>
  <c r="U31" i="10"/>
  <c r="V31" i="10" s="1"/>
  <c r="AB33" i="10"/>
  <c r="AI35" i="10"/>
  <c r="AP37" i="10"/>
  <c r="U40" i="10"/>
  <c r="V40" i="10" s="1"/>
  <c r="O44" i="10"/>
  <c r="H45" i="10"/>
  <c r="G51" i="10"/>
  <c r="AL48" i="10"/>
  <c r="AN48" i="10" s="1"/>
  <c r="AP48" i="10" s="1"/>
  <c r="AB54" i="10"/>
  <c r="AM58" i="10"/>
  <c r="AN58" i="10" s="1"/>
  <c r="AF58" i="10"/>
  <c r="AG58" i="10" s="1"/>
  <c r="Y58" i="10"/>
  <c r="Z58" i="10" s="1"/>
  <c r="S58" i="10"/>
  <c r="K58" i="10"/>
  <c r="L58" i="10" s="1"/>
  <c r="H58" i="10"/>
  <c r="AC59" i="10"/>
  <c r="U59" i="10"/>
  <c r="N23" i="10"/>
  <c r="Z39" i="10"/>
  <c r="AQ24" i="10"/>
  <c r="AI24" i="10"/>
  <c r="U25" i="10"/>
  <c r="AQ28" i="10"/>
  <c r="AI28" i="10"/>
  <c r="AI29" i="10"/>
  <c r="AJ29" i="10" s="1"/>
  <c r="N30" i="10"/>
  <c r="N31" i="10"/>
  <c r="U32" i="10"/>
  <c r="U33" i="10"/>
  <c r="AB34" i="10"/>
  <c r="AB35" i="10"/>
  <c r="AI36" i="10"/>
  <c r="AI37" i="10"/>
  <c r="N38" i="10"/>
  <c r="N40" i="10"/>
  <c r="N41" i="10"/>
  <c r="AB41" i="10"/>
  <c r="U43" i="10"/>
  <c r="AI43" i="10"/>
  <c r="V44" i="10"/>
  <c r="AB44" i="10"/>
  <c r="AC44" i="10" s="1"/>
  <c r="AJ44" i="10"/>
  <c r="AP44" i="10"/>
  <c r="AQ44" i="10" s="1"/>
  <c r="R45" i="10"/>
  <c r="L46" i="10"/>
  <c r="Q46" i="10"/>
  <c r="AQ49" i="10"/>
  <c r="N54" i="10"/>
  <c r="O54" i="10" s="1"/>
  <c r="AC54" i="10"/>
  <c r="AI55" i="10"/>
  <c r="AJ55" i="10" s="1"/>
  <c r="AJ59" i="10"/>
  <c r="AB59" i="10"/>
  <c r="U55" i="10"/>
  <c r="AQ26" i="10"/>
  <c r="AI26" i="10"/>
  <c r="O48" i="10"/>
  <c r="Q48" i="10"/>
  <c r="O49" i="10"/>
  <c r="AN49" i="10"/>
  <c r="AP49" i="10" s="1"/>
  <c r="U53" i="10"/>
  <c r="N53" i="10"/>
  <c r="O53" i="10" s="1"/>
  <c r="AI54" i="10"/>
  <c r="AJ54" i="10" s="1"/>
  <c r="AB55" i="10"/>
  <c r="AC55" i="10" s="1"/>
  <c r="AM56" i="10"/>
  <c r="AN56" i="10" s="1"/>
  <c r="AF56" i="10"/>
  <c r="AG56" i="10" s="1"/>
  <c r="Y56" i="10"/>
  <c r="Z56" i="10" s="1"/>
  <c r="R56" i="10"/>
  <c r="S56" i="10" s="1"/>
  <c r="K56" i="10"/>
  <c r="L56" i="10" s="1"/>
  <c r="H56" i="10"/>
  <c r="AQ59" i="10"/>
  <c r="AI59" i="10"/>
  <c r="AE74" i="10"/>
  <c r="Y45" i="10"/>
  <c r="S48" i="10"/>
  <c r="AP55" i="10"/>
  <c r="AQ55" i="10" s="1"/>
  <c r="N57" i="10"/>
  <c r="O57" i="10" s="1"/>
  <c r="Z49" i="10"/>
  <c r="AQ53" i="10"/>
  <c r="AI53" i="10"/>
  <c r="AJ53" i="10" s="1"/>
  <c r="V54" i="10"/>
  <c r="AQ54" i="10"/>
  <c r="V59" i="10"/>
  <c r="N59" i="10"/>
  <c r="AP45" i="24" l="1"/>
  <c r="AQ45" i="24" s="1"/>
  <c r="AG48" i="20"/>
  <c r="AI48" i="20" s="1"/>
  <c r="AJ48" i="20" s="1"/>
  <c r="AF49" i="20"/>
  <c r="AM48" i="20"/>
  <c r="AM44" i="20"/>
  <c r="AN44" i="20" s="1"/>
  <c r="AM45" i="20"/>
  <c r="AN45" i="20" s="1"/>
  <c r="AP45" i="20" s="1"/>
  <c r="AQ45" i="20" s="1"/>
  <c r="AG47" i="19"/>
  <c r="AI47" i="19" s="1"/>
  <c r="AJ47" i="19" s="1"/>
  <c r="AM48" i="19"/>
  <c r="AM49" i="19" s="1"/>
  <c r="AM45" i="19"/>
  <c r="AN45" i="19" s="1"/>
  <c r="AP45" i="19" s="1"/>
  <c r="AQ45" i="19" s="1"/>
  <c r="AM44" i="19"/>
  <c r="AN44" i="19" s="1"/>
  <c r="AE74" i="18"/>
  <c r="Y48" i="18"/>
  <c r="Y49" i="18" s="1"/>
  <c r="Y44" i="18"/>
  <c r="Z44" i="18" s="1"/>
  <c r="AB44" i="18" s="1"/>
  <c r="AC44" i="18" s="1"/>
  <c r="Y45" i="18"/>
  <c r="Z45" i="18" s="1"/>
  <c r="AB45" i="18" s="1"/>
  <c r="AC45" i="18" s="1"/>
  <c r="S49" i="18"/>
  <c r="R51" i="18"/>
  <c r="S51" i="18" s="1"/>
  <c r="AE74" i="15"/>
  <c r="Y44" i="15"/>
  <c r="Z44" i="15" s="1"/>
  <c r="AB44" i="15" s="1"/>
  <c r="AC44" i="15" s="1"/>
  <c r="Y45" i="15"/>
  <c r="Z45" i="15" s="1"/>
  <c r="AB45" i="15" s="1"/>
  <c r="AC45" i="15" s="1"/>
  <c r="Y48" i="15"/>
  <c r="Y49" i="15" s="1"/>
  <c r="AL74" i="13"/>
  <c r="AF45" i="13"/>
  <c r="AG45" i="13" s="1"/>
  <c r="AF48" i="13"/>
  <c r="AF44" i="13"/>
  <c r="AG44" i="13" s="1"/>
  <c r="AI44" i="13" s="1"/>
  <c r="AJ44" i="13" s="1"/>
  <c r="U48" i="12"/>
  <c r="S47" i="12"/>
  <c r="AL74" i="11"/>
  <c r="AF48" i="11"/>
  <c r="AF44" i="11"/>
  <c r="AG44" i="11" s="1"/>
  <c r="AG47" i="11" s="1"/>
  <c r="AF45" i="11"/>
  <c r="AG45" i="11" s="1"/>
  <c r="AI45" i="11" s="1"/>
  <c r="AJ45" i="11" s="1"/>
  <c r="E40" i="28"/>
  <c r="O23" i="10"/>
  <c r="U39" i="18"/>
  <c r="G40" i="28"/>
  <c r="AC29" i="10"/>
  <c r="I40" i="28"/>
  <c r="AJ23" i="10"/>
  <c r="H40" i="28"/>
  <c r="F40" i="28"/>
  <c r="I15" i="28"/>
  <c r="AJ23" i="17"/>
  <c r="H15" i="28"/>
  <c r="AC23" i="17"/>
  <c r="G15" i="28"/>
  <c r="F15" i="28"/>
  <c r="O23" i="17"/>
  <c r="E15" i="28"/>
  <c r="U39" i="12"/>
  <c r="V39" i="12" s="1"/>
  <c r="N55" i="10"/>
  <c r="O55" i="10" s="1"/>
  <c r="AP59" i="10"/>
  <c r="AP56" i="10"/>
  <c r="AQ56" i="10" s="1"/>
  <c r="AP57" i="10"/>
  <c r="AQ57" i="10" s="1"/>
  <c r="AP58" i="16"/>
  <c r="AQ58" i="16" s="1"/>
  <c r="G52" i="16"/>
  <c r="H52" i="16" s="1"/>
  <c r="AE74" i="16"/>
  <c r="Y45" i="16"/>
  <c r="Z45" i="16" s="1"/>
  <c r="Y48" i="16"/>
  <c r="Y44" i="16"/>
  <c r="Z44" i="16" s="1"/>
  <c r="H47" i="16"/>
  <c r="U56" i="16"/>
  <c r="V56" i="16" s="1"/>
  <c r="AP55" i="16"/>
  <c r="G51" i="16"/>
  <c r="H51" i="16" s="1"/>
  <c r="N51" i="16" s="1"/>
  <c r="O51" i="16" s="1"/>
  <c r="AP51" i="26"/>
  <c r="S50" i="26"/>
  <c r="U47" i="26"/>
  <c r="V47" i="26" s="1"/>
  <c r="AB47" i="26"/>
  <c r="AC47" i="26" s="1"/>
  <c r="Z50" i="26"/>
  <c r="AP52" i="26"/>
  <c r="AQ51" i="26"/>
  <c r="AI51" i="26"/>
  <c r="AJ51" i="26" s="1"/>
  <c r="H50" i="26"/>
  <c r="AG50" i="26"/>
  <c r="AI47" i="26"/>
  <c r="AJ47" i="26" s="1"/>
  <c r="N47" i="26"/>
  <c r="O47" i="26" s="1"/>
  <c r="L50" i="26"/>
  <c r="AI52" i="26"/>
  <c r="AJ52" i="26" s="1"/>
  <c r="AQ52" i="26"/>
  <c r="AP47" i="26"/>
  <c r="AQ47" i="26" s="1"/>
  <c r="AN50" i="26"/>
  <c r="Z50" i="24"/>
  <c r="AB47" i="24"/>
  <c r="AC47" i="24" s="1"/>
  <c r="AG46" i="24"/>
  <c r="AL46" i="24"/>
  <c r="AN46" i="24" s="1"/>
  <c r="L50" i="24"/>
  <c r="N47" i="24"/>
  <c r="O47" i="24" s="1"/>
  <c r="AP52" i="24"/>
  <c r="AQ52" i="24" s="1"/>
  <c r="H67" i="24"/>
  <c r="H61" i="24"/>
  <c r="U47" i="24"/>
  <c r="V47" i="24" s="1"/>
  <c r="S50" i="24"/>
  <c r="AJ46" i="24"/>
  <c r="AB46" i="24"/>
  <c r="AI49" i="24"/>
  <c r="AJ49" i="24" s="1"/>
  <c r="AP49" i="24"/>
  <c r="AQ49" i="24" s="1"/>
  <c r="AI52" i="24"/>
  <c r="AJ52" i="24" s="1"/>
  <c r="AB52" i="21"/>
  <c r="AC52" i="21" s="1"/>
  <c r="AP59" i="21"/>
  <c r="V55" i="21"/>
  <c r="N55" i="21"/>
  <c r="O55" i="21" s="1"/>
  <c r="AB39" i="21"/>
  <c r="AC39" i="21" s="1"/>
  <c r="Z47" i="21"/>
  <c r="AE46" i="21"/>
  <c r="Z46" i="21"/>
  <c r="U52" i="21"/>
  <c r="V52" i="21" s="1"/>
  <c r="N59" i="21"/>
  <c r="O59" i="21" s="1"/>
  <c r="N41" i="21"/>
  <c r="AJ55" i="21"/>
  <c r="AB55" i="21"/>
  <c r="AP51" i="21"/>
  <c r="N51" i="21"/>
  <c r="O51" i="21" s="1"/>
  <c r="AI59" i="21"/>
  <c r="AJ59" i="21" s="1"/>
  <c r="AQ59" i="21"/>
  <c r="U59" i="21"/>
  <c r="V59" i="21" s="1"/>
  <c r="U41" i="21"/>
  <c r="V41" i="21" s="1"/>
  <c r="AC41" i="21"/>
  <c r="AP55" i="21"/>
  <c r="AC55" i="21"/>
  <c r="U55" i="21"/>
  <c r="H47" i="21"/>
  <c r="O39" i="21"/>
  <c r="AP52" i="21"/>
  <c r="N52" i="21"/>
  <c r="O52" i="21" s="1"/>
  <c r="AQ51" i="21"/>
  <c r="AI51" i="21"/>
  <c r="S47" i="21"/>
  <c r="U39" i="21"/>
  <c r="V39" i="21" s="1"/>
  <c r="AB51" i="21"/>
  <c r="AC51" i="21" s="1"/>
  <c r="AJ51" i="21"/>
  <c r="AB59" i="21"/>
  <c r="AC59" i="21" s="1"/>
  <c r="AB41" i="21"/>
  <c r="AJ41" i="21"/>
  <c r="AI41" i="21"/>
  <c r="AP39" i="21"/>
  <c r="AQ39" i="21" s="1"/>
  <c r="AI39" i="21"/>
  <c r="AJ39" i="21" s="1"/>
  <c r="AQ55" i="21"/>
  <c r="AI55" i="21"/>
  <c r="U46" i="21"/>
  <c r="AC46" i="21"/>
  <c r="AQ52" i="21"/>
  <c r="AI52" i="21"/>
  <c r="AJ52" i="21" s="1"/>
  <c r="U51" i="21"/>
  <c r="V51" i="21" s="1"/>
  <c r="L47" i="21"/>
  <c r="O49" i="20"/>
  <c r="S50" i="20"/>
  <c r="U47" i="20"/>
  <c r="V47" i="20" s="1"/>
  <c r="AI47" i="20"/>
  <c r="AJ47" i="20" s="1"/>
  <c r="Z50" i="20"/>
  <c r="AB47" i="20"/>
  <c r="AC47" i="20" s="1"/>
  <c r="AQ54" i="20"/>
  <c r="AI54" i="20"/>
  <c r="AJ54" i="20" s="1"/>
  <c r="L50" i="20"/>
  <c r="N47" i="20"/>
  <c r="O47" i="20" s="1"/>
  <c r="N52" i="20"/>
  <c r="O52" i="20" s="1"/>
  <c r="H50" i="20"/>
  <c r="H61" i="20" s="1"/>
  <c r="O51" i="20"/>
  <c r="AI51" i="19"/>
  <c r="AJ51" i="19" s="1"/>
  <c r="U48" i="19"/>
  <c r="V48" i="19" s="1"/>
  <c r="AI49" i="19"/>
  <c r="AJ49" i="19" s="1"/>
  <c r="AB47" i="19"/>
  <c r="AC47" i="19" s="1"/>
  <c r="AE48" i="19"/>
  <c r="Z48" i="19"/>
  <c r="Z50" i="19" s="1"/>
  <c r="AI52" i="19"/>
  <c r="AJ52" i="19" s="1"/>
  <c r="S50" i="19"/>
  <c r="U47" i="19"/>
  <c r="V47" i="19" s="1"/>
  <c r="AI54" i="19"/>
  <c r="AJ54" i="19" s="1"/>
  <c r="AP54" i="19"/>
  <c r="AQ54" i="19" s="1"/>
  <c r="L50" i="19"/>
  <c r="N47" i="19"/>
  <c r="O47" i="19" s="1"/>
  <c r="H50" i="19"/>
  <c r="V59" i="18"/>
  <c r="U59" i="18"/>
  <c r="AI56" i="18"/>
  <c r="AJ56" i="18" s="1"/>
  <c r="AP57" i="18"/>
  <c r="AQ57" i="18" s="1"/>
  <c r="V57" i="18"/>
  <c r="N57" i="18"/>
  <c r="O57" i="18" s="1"/>
  <c r="AB57" i="18"/>
  <c r="AC57" i="18" s="1"/>
  <c r="AB54" i="18"/>
  <c r="AC54" i="18" s="1"/>
  <c r="N48" i="18"/>
  <c r="O48" i="18" s="1"/>
  <c r="AI54" i="18"/>
  <c r="AJ54" i="18" s="1"/>
  <c r="N51" i="18"/>
  <c r="O51" i="18" s="1"/>
  <c r="AB55" i="18"/>
  <c r="AP54" i="18"/>
  <c r="AQ54" i="18" s="1"/>
  <c r="AB39" i="18"/>
  <c r="AC39" i="18" s="1"/>
  <c r="AC56" i="18"/>
  <c r="U56" i="18"/>
  <c r="V56" i="18" s="1"/>
  <c r="AB56" i="18"/>
  <c r="U49" i="18"/>
  <c r="V49" i="18" s="1"/>
  <c r="U51" i="18"/>
  <c r="V51" i="18" s="1"/>
  <c r="AI55" i="18"/>
  <c r="AJ55" i="18" s="1"/>
  <c r="N52" i="18"/>
  <c r="O52" i="18" s="1"/>
  <c r="N49" i="18"/>
  <c r="O49" i="18" s="1"/>
  <c r="N55" i="18"/>
  <c r="O55" i="18" s="1"/>
  <c r="X48" i="18"/>
  <c r="S48" i="18"/>
  <c r="AC55" i="18"/>
  <c r="U55" i="18"/>
  <c r="V55" i="18" s="1"/>
  <c r="AI39" i="18"/>
  <c r="AJ39" i="18" s="1"/>
  <c r="Y52" i="18"/>
  <c r="Z52" i="18" s="1"/>
  <c r="Z49" i="18"/>
  <c r="Y51" i="18"/>
  <c r="Z51" i="18" s="1"/>
  <c r="AP39" i="18"/>
  <c r="AQ39" i="18" s="1"/>
  <c r="L47" i="18"/>
  <c r="U47" i="18" s="1"/>
  <c r="V39" i="18"/>
  <c r="N39" i="18"/>
  <c r="O39" i="18" s="1"/>
  <c r="H47" i="18"/>
  <c r="S50" i="18"/>
  <c r="N57" i="17"/>
  <c r="O57" i="17" s="1"/>
  <c r="AI54" i="17"/>
  <c r="AQ54" i="17"/>
  <c r="N48" i="17"/>
  <c r="O48" i="17" s="1"/>
  <c r="H47" i="17"/>
  <c r="AI55" i="17"/>
  <c r="AC57" i="17"/>
  <c r="U57" i="17"/>
  <c r="V57" i="17" s="1"/>
  <c r="S48" i="17"/>
  <c r="R49" i="17"/>
  <c r="AJ54" i="17"/>
  <c r="AB54" i="17"/>
  <c r="AC54" i="17" s="1"/>
  <c r="U54" i="17"/>
  <c r="V54" i="17" s="1"/>
  <c r="K51" i="17"/>
  <c r="L51" i="17" s="1"/>
  <c r="K52" i="17"/>
  <c r="L52" i="17" s="1"/>
  <c r="L49" i="17"/>
  <c r="N55" i="17"/>
  <c r="O55" i="17" s="1"/>
  <c r="V55" i="17"/>
  <c r="AP55" i="17"/>
  <c r="AQ55" i="17" s="1"/>
  <c r="AB57" i="17"/>
  <c r="AE74" i="17"/>
  <c r="Y45" i="17"/>
  <c r="Z45" i="17" s="1"/>
  <c r="Y44" i="17"/>
  <c r="Z44" i="17" s="1"/>
  <c r="Y48" i="17"/>
  <c r="AI39" i="17"/>
  <c r="AJ39" i="17" s="1"/>
  <c r="AP39" i="17"/>
  <c r="AQ39" i="17" s="1"/>
  <c r="N39" i="17"/>
  <c r="O39" i="17" s="1"/>
  <c r="L47" i="17"/>
  <c r="U47" i="17" s="1"/>
  <c r="U39" i="17"/>
  <c r="V39" i="17" s="1"/>
  <c r="AB55" i="17"/>
  <c r="AJ55" i="17"/>
  <c r="AC55" i="17"/>
  <c r="U55" i="17"/>
  <c r="AI57" i="17"/>
  <c r="AJ57" i="17" s="1"/>
  <c r="AQ57" i="17"/>
  <c r="AB39" i="17"/>
  <c r="AC39" i="17" s="1"/>
  <c r="AB57" i="16"/>
  <c r="AQ54" i="16"/>
  <c r="AI54" i="16"/>
  <c r="N55" i="16"/>
  <c r="O55" i="16" s="1"/>
  <c r="U44" i="16"/>
  <c r="V44" i="16" s="1"/>
  <c r="Z47" i="16"/>
  <c r="AB39" i="16"/>
  <c r="AC39" i="16" s="1"/>
  <c r="AI39" i="16"/>
  <c r="AJ39" i="16" s="1"/>
  <c r="N54" i="16"/>
  <c r="O54" i="16" s="1"/>
  <c r="L47" i="16"/>
  <c r="N39" i="16"/>
  <c r="O39" i="16" s="1"/>
  <c r="AJ54" i="16"/>
  <c r="AB54" i="16"/>
  <c r="N57" i="16"/>
  <c r="O57" i="16" s="1"/>
  <c r="AP57" i="16"/>
  <c r="AQ57" i="16" s="1"/>
  <c r="N59" i="16"/>
  <c r="O59" i="16" s="1"/>
  <c r="AP59" i="16"/>
  <c r="AQ59" i="16" s="1"/>
  <c r="U51" i="16"/>
  <c r="V51" i="16" s="1"/>
  <c r="AB55" i="16"/>
  <c r="AC55" i="16" s="1"/>
  <c r="AP39" i="16"/>
  <c r="AQ39" i="16" s="1"/>
  <c r="N49" i="16"/>
  <c r="O49" i="16" s="1"/>
  <c r="S47" i="16"/>
  <c r="U39" i="16"/>
  <c r="V39" i="16" s="1"/>
  <c r="AB59" i="16"/>
  <c r="AC59" i="16" s="1"/>
  <c r="AB44" i="16"/>
  <c r="AC44" i="16" s="1"/>
  <c r="AI57" i="16"/>
  <c r="AJ57" i="16" s="1"/>
  <c r="AI59" i="16"/>
  <c r="AJ59" i="16" s="1"/>
  <c r="U49" i="16"/>
  <c r="V49" i="16" s="1"/>
  <c r="U55" i="16"/>
  <c r="V55" i="16" s="1"/>
  <c r="N52" i="16"/>
  <c r="O52" i="16" s="1"/>
  <c r="V52" i="16"/>
  <c r="H50" i="16"/>
  <c r="U57" i="16"/>
  <c r="V57" i="16" s="1"/>
  <c r="AC57" i="16"/>
  <c r="U59" i="16"/>
  <c r="V59" i="16" s="1"/>
  <c r="AI55" i="16"/>
  <c r="AJ55" i="16" s="1"/>
  <c r="AQ55" i="16"/>
  <c r="U54" i="16"/>
  <c r="V54" i="16" s="1"/>
  <c r="AC54" i="16"/>
  <c r="AQ55" i="15"/>
  <c r="AB59" i="15"/>
  <c r="AC59" i="15" s="1"/>
  <c r="U59" i="15"/>
  <c r="V59" i="15" s="1"/>
  <c r="AI55" i="15"/>
  <c r="AJ55" i="15" s="1"/>
  <c r="G52" i="15"/>
  <c r="H52" i="15" s="1"/>
  <c r="AC57" i="15"/>
  <c r="AP55" i="15"/>
  <c r="AI58" i="15"/>
  <c r="AQ58" i="15"/>
  <c r="AB56" i="15"/>
  <c r="AC56" i="15" s="1"/>
  <c r="N39" i="15"/>
  <c r="O39" i="15" s="1"/>
  <c r="L47" i="15"/>
  <c r="U48" i="15"/>
  <c r="V48" i="15" s="1"/>
  <c r="AP39" i="15"/>
  <c r="AQ39" i="15" s="1"/>
  <c r="K51" i="15"/>
  <c r="L51" i="15" s="1"/>
  <c r="K52" i="15"/>
  <c r="L52" i="15" s="1"/>
  <c r="U52" i="15" s="1"/>
  <c r="L49" i="15"/>
  <c r="AP58" i="15"/>
  <c r="AI56" i="15"/>
  <c r="AJ56" i="15" s="1"/>
  <c r="AI39" i="15"/>
  <c r="AJ39" i="15" s="1"/>
  <c r="S47" i="15"/>
  <c r="U39" i="15"/>
  <c r="V39" i="15" s="1"/>
  <c r="U58" i="15"/>
  <c r="N56" i="15"/>
  <c r="O56" i="15" s="1"/>
  <c r="AP56" i="15"/>
  <c r="AQ56" i="15" s="1"/>
  <c r="AB39" i="15"/>
  <c r="AC39" i="15" s="1"/>
  <c r="U51" i="15"/>
  <c r="V58" i="15"/>
  <c r="N58" i="15"/>
  <c r="O58" i="15" s="1"/>
  <c r="AI54" i="15"/>
  <c r="AJ54" i="15" s="1"/>
  <c r="AQ54" i="15"/>
  <c r="AJ58" i="15"/>
  <c r="AB58" i="15"/>
  <c r="AC58" i="15" s="1"/>
  <c r="U56" i="15"/>
  <c r="V56" i="15" s="1"/>
  <c r="AE48" i="15"/>
  <c r="Z48" i="15"/>
  <c r="N48" i="15"/>
  <c r="O48" i="15" s="1"/>
  <c r="H47" i="15"/>
  <c r="AP56" i="14"/>
  <c r="AQ56" i="14" s="1"/>
  <c r="AB57" i="14"/>
  <c r="AC57" i="14" s="1"/>
  <c r="U56" i="14"/>
  <c r="AI39" i="14"/>
  <c r="AJ39" i="14" s="1"/>
  <c r="N58" i="14"/>
  <c r="O58" i="14" s="1"/>
  <c r="V58" i="14"/>
  <c r="S54" i="14"/>
  <c r="AP39" i="14"/>
  <c r="AQ39" i="14" s="1"/>
  <c r="AB44" i="14"/>
  <c r="AC44" i="14" s="1"/>
  <c r="AB56" i="14"/>
  <c r="AC56" i="14" s="1"/>
  <c r="U58" i="14"/>
  <c r="AC58" i="14"/>
  <c r="R51" i="14"/>
  <c r="S51" i="14" s="1"/>
  <c r="AB51" i="14" s="1"/>
  <c r="R52" i="14"/>
  <c r="S52" i="14" s="1"/>
  <c r="AB52" i="14" s="1"/>
  <c r="S49" i="14"/>
  <c r="Z54" i="14"/>
  <c r="AB45" i="14"/>
  <c r="AC45" i="14" s="1"/>
  <c r="AI56" i="14"/>
  <c r="AJ56" i="14" s="1"/>
  <c r="AG54" i="14"/>
  <c r="AP54" i="14" s="1"/>
  <c r="U45" i="14"/>
  <c r="V45" i="14" s="1"/>
  <c r="L47" i="14"/>
  <c r="N39" i="14"/>
  <c r="O39" i="14" s="1"/>
  <c r="AB58" i="14"/>
  <c r="AB48" i="14"/>
  <c r="AC48" i="14" s="1"/>
  <c r="H47" i="14"/>
  <c r="AP58" i="14"/>
  <c r="AQ58" i="14" s="1"/>
  <c r="S47" i="14"/>
  <c r="U39" i="14"/>
  <c r="V39" i="14" s="1"/>
  <c r="G52" i="14"/>
  <c r="H52" i="14" s="1"/>
  <c r="H49" i="14"/>
  <c r="G51" i="14"/>
  <c r="H51" i="14" s="1"/>
  <c r="N51" i="14" s="1"/>
  <c r="AL74" i="14"/>
  <c r="AF44" i="14"/>
  <c r="AG44" i="14" s="1"/>
  <c r="AF48" i="14"/>
  <c r="AF45" i="14"/>
  <c r="AG45" i="14" s="1"/>
  <c r="N56" i="14"/>
  <c r="O56" i="14" s="1"/>
  <c r="V56" i="14"/>
  <c r="N54" i="14"/>
  <c r="O54" i="14" s="1"/>
  <c r="Z47" i="14"/>
  <c r="AB39" i="14"/>
  <c r="AC39" i="14" s="1"/>
  <c r="AI58" i="14"/>
  <c r="AJ58" i="14" s="1"/>
  <c r="O48" i="14"/>
  <c r="U59" i="13"/>
  <c r="U57" i="13"/>
  <c r="V57" i="13" s="1"/>
  <c r="V55" i="13"/>
  <c r="AC57" i="13"/>
  <c r="AP56" i="13"/>
  <c r="AP55" i="13"/>
  <c r="AQ55" i="13" s="1"/>
  <c r="AB58" i="13"/>
  <c r="AC58" i="13" s="1"/>
  <c r="AB48" i="13"/>
  <c r="AC48" i="13" s="1"/>
  <c r="AI58" i="13"/>
  <c r="AJ58" i="13" s="1"/>
  <c r="AB56" i="13"/>
  <c r="AC56" i="13" s="1"/>
  <c r="N54" i="13"/>
  <c r="O54" i="13" s="1"/>
  <c r="U49" i="13"/>
  <c r="V49" i="13" s="1"/>
  <c r="Z49" i="13"/>
  <c r="Y52" i="13"/>
  <c r="Z52" i="13" s="1"/>
  <c r="Y51" i="13"/>
  <c r="Z51" i="13" s="1"/>
  <c r="AP39" i="13"/>
  <c r="AQ39" i="13" s="1"/>
  <c r="N49" i="13"/>
  <c r="O49" i="13" s="1"/>
  <c r="N58" i="13"/>
  <c r="O58" i="13" s="1"/>
  <c r="AP58" i="13"/>
  <c r="AQ58" i="13" s="1"/>
  <c r="AI56" i="13"/>
  <c r="AJ56" i="13" s="1"/>
  <c r="AQ56" i="13"/>
  <c r="AB45" i="13"/>
  <c r="AC45" i="13" s="1"/>
  <c r="AI45" i="13"/>
  <c r="AJ45" i="13" s="1"/>
  <c r="N48" i="13"/>
  <c r="O48" i="13" s="1"/>
  <c r="U39" i="13"/>
  <c r="V39" i="13" s="1"/>
  <c r="S47" i="13"/>
  <c r="U52" i="13"/>
  <c r="V52" i="13" s="1"/>
  <c r="N51" i="13"/>
  <c r="O51" i="13" s="1"/>
  <c r="L47" i="13"/>
  <c r="N39" i="13"/>
  <c r="O39" i="13" s="1"/>
  <c r="U56" i="13"/>
  <c r="V56" i="13" s="1"/>
  <c r="X54" i="13"/>
  <c r="S54" i="13"/>
  <c r="U58" i="13"/>
  <c r="V58" i="13" s="1"/>
  <c r="N56" i="13"/>
  <c r="O56" i="13" s="1"/>
  <c r="AB44" i="13"/>
  <c r="AC44" i="13" s="1"/>
  <c r="H47" i="13"/>
  <c r="U51" i="13"/>
  <c r="V51" i="13" s="1"/>
  <c r="Z47" i="13"/>
  <c r="AB39" i="13"/>
  <c r="AC39" i="13" s="1"/>
  <c r="N45" i="13"/>
  <c r="O45" i="13" s="1"/>
  <c r="AI39" i="13"/>
  <c r="AJ39" i="13" s="1"/>
  <c r="N52" i="13"/>
  <c r="O52" i="13" s="1"/>
  <c r="AI56" i="12"/>
  <c r="AJ56" i="12" s="1"/>
  <c r="V54" i="12"/>
  <c r="N54" i="12"/>
  <c r="O54" i="12" s="1"/>
  <c r="U54" i="12"/>
  <c r="AB45" i="12"/>
  <c r="AC45" i="12" s="1"/>
  <c r="U57" i="12"/>
  <c r="V57" i="12" s="1"/>
  <c r="Z48" i="12"/>
  <c r="Y49" i="12"/>
  <c r="O59" i="12"/>
  <c r="R51" i="12"/>
  <c r="S51" i="12" s="1"/>
  <c r="R52" i="12"/>
  <c r="S52" i="12" s="1"/>
  <c r="S49" i="12"/>
  <c r="AP39" i="12"/>
  <c r="AQ39" i="12" s="1"/>
  <c r="AC55" i="12"/>
  <c r="U55" i="12"/>
  <c r="V55" i="12" s="1"/>
  <c r="N55" i="12"/>
  <c r="O55" i="12" s="1"/>
  <c r="AL74" i="12"/>
  <c r="AF45" i="12"/>
  <c r="AG45" i="12" s="1"/>
  <c r="AF44" i="12"/>
  <c r="AG44" i="12" s="1"/>
  <c r="AF48" i="12"/>
  <c r="N59" i="12"/>
  <c r="AI39" i="12"/>
  <c r="AJ39" i="12" s="1"/>
  <c r="AB44" i="12"/>
  <c r="AC44" i="12" s="1"/>
  <c r="N48" i="12"/>
  <c r="O48" i="12" s="1"/>
  <c r="V48" i="12"/>
  <c r="AB39" i="12"/>
  <c r="AC39" i="12" s="1"/>
  <c r="Z47" i="12"/>
  <c r="L47" i="12"/>
  <c r="N39" i="12"/>
  <c r="O39" i="12" s="1"/>
  <c r="AQ59" i="12"/>
  <c r="AI59" i="12"/>
  <c r="N56" i="12"/>
  <c r="O56" i="12" s="1"/>
  <c r="AC59" i="12"/>
  <c r="U59" i="12"/>
  <c r="V59" i="12" s="1"/>
  <c r="U56" i="12"/>
  <c r="V56" i="12" s="1"/>
  <c r="AC56" i="12"/>
  <c r="AJ54" i="12"/>
  <c r="AB54" i="12"/>
  <c r="AC54" i="12" s="1"/>
  <c r="AJ59" i="12"/>
  <c r="AB59" i="12"/>
  <c r="H47" i="12"/>
  <c r="K52" i="12"/>
  <c r="L52" i="12" s="1"/>
  <c r="K51" i="12"/>
  <c r="L51" i="12" s="1"/>
  <c r="L49" i="12"/>
  <c r="N45" i="12"/>
  <c r="O45" i="12" s="1"/>
  <c r="AB57" i="12"/>
  <c r="AC57" i="12" s="1"/>
  <c r="AI55" i="11"/>
  <c r="AJ55" i="11" s="1"/>
  <c r="U57" i="11"/>
  <c r="V57" i="11" s="1"/>
  <c r="AQ55" i="11"/>
  <c r="AB39" i="11"/>
  <c r="AC39" i="11" s="1"/>
  <c r="Z47" i="11"/>
  <c r="AP56" i="11"/>
  <c r="U56" i="11"/>
  <c r="V56" i="11" s="1"/>
  <c r="R51" i="11"/>
  <c r="S51" i="11" s="1"/>
  <c r="R52" i="11"/>
  <c r="S52" i="11" s="1"/>
  <c r="S49" i="11"/>
  <c r="N58" i="11"/>
  <c r="O58" i="11" s="1"/>
  <c r="AP58" i="11"/>
  <c r="N48" i="11"/>
  <c r="O48" i="11" s="1"/>
  <c r="H47" i="11"/>
  <c r="AB56" i="11"/>
  <c r="AC56" i="11" s="1"/>
  <c r="U58" i="11"/>
  <c r="V58" i="11" s="1"/>
  <c r="N54" i="11"/>
  <c r="O54" i="11" s="1"/>
  <c r="L47" i="11"/>
  <c r="N39" i="11"/>
  <c r="O39" i="11" s="1"/>
  <c r="L49" i="11"/>
  <c r="K52" i="11"/>
  <c r="L52" i="11" s="1"/>
  <c r="K51" i="11"/>
  <c r="L51" i="11" s="1"/>
  <c r="AQ56" i="11"/>
  <c r="AI56" i="11"/>
  <c r="AJ56" i="11" s="1"/>
  <c r="Z48" i="11"/>
  <c r="Y49" i="11"/>
  <c r="AI39" i="11"/>
  <c r="AJ39" i="11" s="1"/>
  <c r="AB58" i="11"/>
  <c r="AC58" i="11" s="1"/>
  <c r="S54" i="11"/>
  <c r="X54" i="11"/>
  <c r="S47" i="11"/>
  <c r="U39" i="11"/>
  <c r="V39" i="11" s="1"/>
  <c r="N56" i="11"/>
  <c r="O56" i="11" s="1"/>
  <c r="U48" i="11"/>
  <c r="V48" i="11" s="1"/>
  <c r="AP39" i="11"/>
  <c r="AQ39" i="11" s="1"/>
  <c r="AI58" i="11"/>
  <c r="AJ58" i="11" s="1"/>
  <c r="AQ58" i="11"/>
  <c r="AC48" i="10"/>
  <c r="U48" i="10"/>
  <c r="V48" i="10" s="1"/>
  <c r="N56" i="10"/>
  <c r="O56" i="10" s="1"/>
  <c r="S46" i="10"/>
  <c r="X46" i="10"/>
  <c r="V58" i="10"/>
  <c r="N58" i="10"/>
  <c r="AP58" i="10"/>
  <c r="AQ58" i="10" s="1"/>
  <c r="U39" i="10"/>
  <c r="V39" i="10" s="1"/>
  <c r="Y51" i="10"/>
  <c r="Z45" i="10"/>
  <c r="U56" i="10"/>
  <c r="V56" i="10" s="1"/>
  <c r="V46" i="10"/>
  <c r="N46" i="10"/>
  <c r="U58" i="10"/>
  <c r="H47" i="10"/>
  <c r="AL74" i="10"/>
  <c r="AM45" i="10" s="1"/>
  <c r="AF45" i="10"/>
  <c r="AB56" i="10"/>
  <c r="AC56" i="10" s="1"/>
  <c r="R51" i="10"/>
  <c r="S45" i="10"/>
  <c r="AB58" i="10"/>
  <c r="AC58" i="10" s="1"/>
  <c r="AI39" i="10"/>
  <c r="AJ39" i="10" s="1"/>
  <c r="AB48" i="10"/>
  <c r="N45" i="10"/>
  <c r="O45" i="10" s="1"/>
  <c r="AP39" i="10"/>
  <c r="AQ39" i="10" s="1"/>
  <c r="AJ49" i="10"/>
  <c r="AB49" i="10"/>
  <c r="AC49" i="10" s="1"/>
  <c r="AI49" i="10"/>
  <c r="AI56" i="10"/>
  <c r="AJ56" i="10" s="1"/>
  <c r="AB39" i="10"/>
  <c r="AC39" i="10" s="1"/>
  <c r="O58" i="10"/>
  <c r="AI58" i="10"/>
  <c r="AJ58" i="10" s="1"/>
  <c r="G52" i="10"/>
  <c r="H52" i="10" s="1"/>
  <c r="H51" i="10"/>
  <c r="L51" i="10"/>
  <c r="K52" i="10"/>
  <c r="L52" i="10" s="1"/>
  <c r="L47" i="10"/>
  <c r="N39" i="10"/>
  <c r="O39" i="10" s="1"/>
  <c r="S50" i="12" l="1"/>
  <c r="E41" i="28"/>
  <c r="G41" i="28"/>
  <c r="AM49" i="20"/>
  <c r="AN48" i="20"/>
  <c r="AP48" i="20" s="1"/>
  <c r="AQ48" i="20" s="1"/>
  <c r="AF51" i="20"/>
  <c r="AG51" i="20" s="1"/>
  <c r="AG49" i="20"/>
  <c r="AF52" i="20"/>
  <c r="AG52" i="20" s="1"/>
  <c r="AI52" i="20" s="1"/>
  <c r="AJ52" i="20" s="1"/>
  <c r="AN47" i="20"/>
  <c r="AP44" i="20"/>
  <c r="AQ44" i="20" s="1"/>
  <c r="AM52" i="19"/>
  <c r="AN52" i="19" s="1"/>
  <c r="AP52" i="19" s="1"/>
  <c r="AQ52" i="19" s="1"/>
  <c r="AN49" i="19"/>
  <c r="AP49" i="19" s="1"/>
  <c r="AQ49" i="19" s="1"/>
  <c r="AM51" i="19"/>
  <c r="AN51" i="19" s="1"/>
  <c r="AP51" i="19" s="1"/>
  <c r="AQ51" i="19" s="1"/>
  <c r="AP44" i="19"/>
  <c r="AQ44" i="19" s="1"/>
  <c r="AN47" i="19"/>
  <c r="AP47" i="19" s="1"/>
  <c r="AQ47" i="19" s="1"/>
  <c r="Z47" i="18"/>
  <c r="AB47" i="18" s="1"/>
  <c r="AC47" i="18" s="1"/>
  <c r="AL74" i="18"/>
  <c r="AF45" i="18"/>
  <c r="AG45" i="18" s="1"/>
  <c r="AF44" i="18"/>
  <c r="AG44" i="18" s="1"/>
  <c r="AF48" i="18"/>
  <c r="AF49" i="18" s="1"/>
  <c r="Z47" i="15"/>
  <c r="AB47" i="15" s="1"/>
  <c r="AC47" i="15" s="1"/>
  <c r="AL74" i="15"/>
  <c r="AF48" i="15"/>
  <c r="AF49" i="15" s="1"/>
  <c r="AF44" i="15"/>
  <c r="AG44" i="15" s="1"/>
  <c r="AF45" i="15"/>
  <c r="AG45" i="15" s="1"/>
  <c r="AI45" i="15" s="1"/>
  <c r="AJ45" i="15" s="1"/>
  <c r="Y52" i="15"/>
  <c r="Z52" i="15" s="1"/>
  <c r="AB52" i="15" s="1"/>
  <c r="AC52" i="15" s="1"/>
  <c r="Z49" i="15"/>
  <c r="AB49" i="15" s="1"/>
  <c r="AC49" i="15" s="1"/>
  <c r="Y51" i="15"/>
  <c r="Z51" i="15" s="1"/>
  <c r="AB51" i="15" s="1"/>
  <c r="AC51" i="15" s="1"/>
  <c r="AM48" i="13"/>
  <c r="AM44" i="13"/>
  <c r="AN44" i="13" s="1"/>
  <c r="AM45" i="13"/>
  <c r="AN45" i="13" s="1"/>
  <c r="AP45" i="13" s="1"/>
  <c r="AQ45" i="13" s="1"/>
  <c r="AG47" i="13"/>
  <c r="AI47" i="13" s="1"/>
  <c r="AJ47" i="13" s="1"/>
  <c r="AF49" i="13"/>
  <c r="AG48" i="13"/>
  <c r="AF49" i="11"/>
  <c r="AG48" i="11"/>
  <c r="AI48" i="11"/>
  <c r="AJ48" i="11" s="1"/>
  <c r="AI44" i="11"/>
  <c r="AJ44" i="11" s="1"/>
  <c r="AM45" i="11"/>
  <c r="AN45" i="11" s="1"/>
  <c r="AP45" i="11" s="1"/>
  <c r="AQ45" i="11" s="1"/>
  <c r="AM48" i="11"/>
  <c r="AM44" i="11"/>
  <c r="AN44" i="11" s="1"/>
  <c r="I41" i="28"/>
  <c r="H41" i="28"/>
  <c r="F41" i="28"/>
  <c r="I16" i="28"/>
  <c r="H16" i="28"/>
  <c r="G16" i="28"/>
  <c r="F16" i="28"/>
  <c r="E16" i="28"/>
  <c r="AB45" i="16"/>
  <c r="AC45" i="16" s="1"/>
  <c r="AF44" i="16"/>
  <c r="AG44" i="16" s="1"/>
  <c r="AF45" i="16"/>
  <c r="AG45" i="16" s="1"/>
  <c r="AI45" i="16" s="1"/>
  <c r="AJ45" i="16" s="1"/>
  <c r="AF48" i="16"/>
  <c r="AL74" i="16"/>
  <c r="Y49" i="16"/>
  <c r="Z48" i="16"/>
  <c r="AB48" i="16" s="1"/>
  <c r="AC48" i="16" s="1"/>
  <c r="AP50" i="26"/>
  <c r="AN67" i="26"/>
  <c r="AB50" i="26"/>
  <c r="AC50" i="26" s="1"/>
  <c r="Z67" i="26"/>
  <c r="Z61" i="26"/>
  <c r="U50" i="26"/>
  <c r="V50" i="26" s="1"/>
  <c r="S67" i="26"/>
  <c r="S61" i="26"/>
  <c r="N50" i="26"/>
  <c r="O50" i="26" s="1"/>
  <c r="L67" i="26"/>
  <c r="L61" i="26"/>
  <c r="AI50" i="26"/>
  <c r="AJ50" i="26" s="1"/>
  <c r="AQ50" i="26"/>
  <c r="AG67" i="26"/>
  <c r="AG61" i="26"/>
  <c r="H61" i="26"/>
  <c r="H67" i="26"/>
  <c r="AN61" i="26"/>
  <c r="U50" i="24"/>
  <c r="V50" i="24" s="1"/>
  <c r="S67" i="24"/>
  <c r="S61" i="24"/>
  <c r="H68" i="24"/>
  <c r="AQ46" i="24"/>
  <c r="AI46" i="24"/>
  <c r="AG47" i="24"/>
  <c r="N50" i="24"/>
  <c r="O50" i="24" s="1"/>
  <c r="L67" i="24"/>
  <c r="L61" i="24"/>
  <c r="H62" i="24"/>
  <c r="H63" i="24" s="1"/>
  <c r="AP46" i="24"/>
  <c r="AN47" i="24"/>
  <c r="AB50" i="24"/>
  <c r="AC50" i="24" s="1"/>
  <c r="Z67" i="24"/>
  <c r="Z61" i="24"/>
  <c r="AL46" i="21"/>
  <c r="AN46" i="21" s="1"/>
  <c r="AG46" i="21"/>
  <c r="S50" i="21"/>
  <c r="U47" i="21"/>
  <c r="V47" i="21" s="1"/>
  <c r="AB47" i="21"/>
  <c r="AC47" i="21" s="1"/>
  <c r="Z50" i="21"/>
  <c r="H50" i="21"/>
  <c r="N47" i="21"/>
  <c r="O47" i="21" s="1"/>
  <c r="L50" i="21"/>
  <c r="AB46" i="21"/>
  <c r="AJ46" i="21"/>
  <c r="H62" i="20"/>
  <c r="N50" i="20"/>
  <c r="O50" i="20" s="1"/>
  <c r="L67" i="20"/>
  <c r="L61" i="20"/>
  <c r="AB50" i="20"/>
  <c r="AC50" i="20" s="1"/>
  <c r="Z67" i="20"/>
  <c r="Z61" i="20"/>
  <c r="U50" i="20"/>
  <c r="V50" i="20" s="1"/>
  <c r="S61" i="20"/>
  <c r="S67" i="20"/>
  <c r="H67" i="20"/>
  <c r="AL48" i="19"/>
  <c r="AN48" i="19" s="1"/>
  <c r="AG48" i="19"/>
  <c r="AB50" i="19"/>
  <c r="AC50" i="19" s="1"/>
  <c r="Z67" i="19"/>
  <c r="Z61" i="19"/>
  <c r="H67" i="19"/>
  <c r="H61" i="19"/>
  <c r="N50" i="19"/>
  <c r="O50" i="19" s="1"/>
  <c r="L67" i="19"/>
  <c r="L61" i="19"/>
  <c r="U50" i="19"/>
  <c r="V50" i="19" s="1"/>
  <c r="S67" i="19"/>
  <c r="S61" i="19"/>
  <c r="AB48" i="19"/>
  <c r="AC48" i="19" s="1"/>
  <c r="S67" i="18"/>
  <c r="S61" i="18"/>
  <c r="AB51" i="18"/>
  <c r="AC51" i="18" s="1"/>
  <c r="U48" i="18"/>
  <c r="V48" i="18" s="1"/>
  <c r="H50" i="18"/>
  <c r="AB52" i="18"/>
  <c r="AC52" i="18" s="1"/>
  <c r="L50" i="18"/>
  <c r="N47" i="18"/>
  <c r="O47" i="18" s="1"/>
  <c r="V47" i="18"/>
  <c r="AB49" i="18"/>
  <c r="AC49" i="18" s="1"/>
  <c r="AE48" i="18"/>
  <c r="Z48" i="18"/>
  <c r="AB45" i="17"/>
  <c r="AC45" i="17" s="1"/>
  <c r="Z47" i="17"/>
  <c r="AL74" i="17"/>
  <c r="AF48" i="17"/>
  <c r="AF44" i="17"/>
  <c r="AG44" i="17" s="1"/>
  <c r="AF45" i="17"/>
  <c r="AG45" i="17" s="1"/>
  <c r="N51" i="17"/>
  <c r="O51" i="17" s="1"/>
  <c r="Z48" i="17"/>
  <c r="Y49" i="17"/>
  <c r="R52" i="17"/>
  <c r="S52" i="17" s="1"/>
  <c r="S49" i="17"/>
  <c r="R51" i="17"/>
  <c r="S51" i="17" s="1"/>
  <c r="N52" i="17"/>
  <c r="O52" i="17" s="1"/>
  <c r="V47" i="17"/>
  <c r="N47" i="17"/>
  <c r="O47" i="17" s="1"/>
  <c r="L50" i="17"/>
  <c r="H50" i="17"/>
  <c r="AB44" i="17"/>
  <c r="AC44" i="17" s="1"/>
  <c r="N49" i="17"/>
  <c r="O49" i="17" s="1"/>
  <c r="U48" i="17"/>
  <c r="V48" i="17" s="1"/>
  <c r="H67" i="16"/>
  <c r="H61" i="16"/>
  <c r="AB47" i="16"/>
  <c r="AC47" i="16" s="1"/>
  <c r="U47" i="16"/>
  <c r="V47" i="16" s="1"/>
  <c r="S50" i="16"/>
  <c r="L50" i="16"/>
  <c r="N47" i="16"/>
  <c r="O47" i="16" s="1"/>
  <c r="AB48" i="15"/>
  <c r="AC48" i="15" s="1"/>
  <c r="N47" i="15"/>
  <c r="O47" i="15" s="1"/>
  <c r="L50" i="15"/>
  <c r="L61" i="15" s="1"/>
  <c r="V52" i="15"/>
  <c r="N52" i="15"/>
  <c r="O52" i="15" s="1"/>
  <c r="H50" i="15"/>
  <c r="AL48" i="15"/>
  <c r="S50" i="15"/>
  <c r="U47" i="15"/>
  <c r="V47" i="15" s="1"/>
  <c r="N49" i="15"/>
  <c r="O49" i="15" s="1"/>
  <c r="U49" i="15"/>
  <c r="V49" i="15" s="1"/>
  <c r="N51" i="15"/>
  <c r="O51" i="15" s="1"/>
  <c r="V51" i="15"/>
  <c r="AI44" i="14"/>
  <c r="AJ44" i="14" s="1"/>
  <c r="AB54" i="14"/>
  <c r="AC54" i="14" s="1"/>
  <c r="AG47" i="14"/>
  <c r="Z50" i="14"/>
  <c r="AB47" i="14"/>
  <c r="AC47" i="14" s="1"/>
  <c r="AM48" i="14"/>
  <c r="AM44" i="14"/>
  <c r="AN44" i="14" s="1"/>
  <c r="AM45" i="14"/>
  <c r="AN45" i="14" s="1"/>
  <c r="AP45" i="14" s="1"/>
  <c r="AQ45" i="14" s="1"/>
  <c r="H50" i="14"/>
  <c r="H61" i="14" s="1"/>
  <c r="N52" i="14"/>
  <c r="O52" i="14" s="1"/>
  <c r="U49" i="14"/>
  <c r="V49" i="14" s="1"/>
  <c r="AB49" i="14"/>
  <c r="AC49" i="14" s="1"/>
  <c r="AI45" i="14"/>
  <c r="AJ45" i="14" s="1"/>
  <c r="O51" i="14"/>
  <c r="S50" i="14"/>
  <c r="S61" i="14" s="1"/>
  <c r="U47" i="14"/>
  <c r="V47" i="14" s="1"/>
  <c r="N47" i="14"/>
  <c r="O47" i="14" s="1"/>
  <c r="L50" i="14"/>
  <c r="U52" i="14"/>
  <c r="V52" i="14" s="1"/>
  <c r="AC52" i="14"/>
  <c r="U54" i="14"/>
  <c r="V54" i="14" s="1"/>
  <c r="AG48" i="14"/>
  <c r="AF49" i="14"/>
  <c r="N49" i="14"/>
  <c r="O49" i="14" s="1"/>
  <c r="AI54" i="14"/>
  <c r="AJ54" i="14" s="1"/>
  <c r="AQ54" i="14"/>
  <c r="AC51" i="14"/>
  <c r="U51" i="14"/>
  <c r="V51" i="14" s="1"/>
  <c r="AB52" i="13"/>
  <c r="AC52" i="13" s="1"/>
  <c r="U54" i="13"/>
  <c r="V54" i="13" s="1"/>
  <c r="S50" i="13"/>
  <c r="S61" i="13" s="1"/>
  <c r="U47" i="13"/>
  <c r="V47" i="13" s="1"/>
  <c r="AB49" i="13"/>
  <c r="AC49" i="13" s="1"/>
  <c r="Z50" i="13"/>
  <c r="Z61" i="13" s="1"/>
  <c r="AB47" i="13"/>
  <c r="AC47" i="13" s="1"/>
  <c r="AE54" i="13"/>
  <c r="Z54" i="13"/>
  <c r="H50" i="13"/>
  <c r="N47" i="13"/>
  <c r="O47" i="13" s="1"/>
  <c r="L50" i="13"/>
  <c r="AB51" i="13"/>
  <c r="AC51" i="13" s="1"/>
  <c r="S67" i="12"/>
  <c r="N52" i="12"/>
  <c r="O52" i="12" s="1"/>
  <c r="H50" i="12"/>
  <c r="AB47" i="12"/>
  <c r="AC47" i="12" s="1"/>
  <c r="AG48" i="12"/>
  <c r="AF49" i="12"/>
  <c r="Y51" i="12"/>
  <c r="Z51" i="12" s="1"/>
  <c r="Y52" i="12"/>
  <c r="Z52" i="12" s="1"/>
  <c r="Z49" i="12"/>
  <c r="N51" i="12"/>
  <c r="O51" i="12" s="1"/>
  <c r="AI45" i="12"/>
  <c r="AJ45" i="12" s="1"/>
  <c r="S61" i="12"/>
  <c r="U51" i="12"/>
  <c r="V51" i="12" s="1"/>
  <c r="L50" i="12"/>
  <c r="N47" i="12"/>
  <c r="O47" i="12" s="1"/>
  <c r="AM44" i="12"/>
  <c r="AN44" i="12" s="1"/>
  <c r="AM45" i="12"/>
  <c r="AN45" i="12" s="1"/>
  <c r="AP45" i="12" s="1"/>
  <c r="AQ45" i="12" s="1"/>
  <c r="AM48" i="12"/>
  <c r="U49" i="12"/>
  <c r="V49" i="12" s="1"/>
  <c r="N49" i="12"/>
  <c r="O49" i="12" s="1"/>
  <c r="U47" i="12"/>
  <c r="V47" i="12" s="1"/>
  <c r="AG47" i="12"/>
  <c r="AI44" i="12"/>
  <c r="AJ44" i="12" s="1"/>
  <c r="U52" i="12"/>
  <c r="V52" i="12" s="1"/>
  <c r="AB48" i="12"/>
  <c r="AC48" i="12" s="1"/>
  <c r="AI47" i="11"/>
  <c r="AJ47" i="11" s="1"/>
  <c r="N49" i="11"/>
  <c r="O49" i="11" s="1"/>
  <c r="U49" i="11"/>
  <c r="V49" i="11" s="1"/>
  <c r="U47" i="11"/>
  <c r="V47" i="11" s="1"/>
  <c r="S50" i="11"/>
  <c r="H50" i="11"/>
  <c r="U52" i="11"/>
  <c r="V52" i="11" s="1"/>
  <c r="Z54" i="11"/>
  <c r="AE54" i="11"/>
  <c r="Z49" i="11"/>
  <c r="Y51" i="11"/>
  <c r="Z51" i="11" s="1"/>
  <c r="Y52" i="11"/>
  <c r="Z52" i="11" s="1"/>
  <c r="N51" i="11"/>
  <c r="O51" i="11" s="1"/>
  <c r="U51" i="11"/>
  <c r="V51" i="11" s="1"/>
  <c r="U54" i="11"/>
  <c r="V54" i="11" s="1"/>
  <c r="AB48" i="11"/>
  <c r="AC48" i="11" s="1"/>
  <c r="N52" i="11"/>
  <c r="O52" i="11" s="1"/>
  <c r="L50" i="11"/>
  <c r="N47" i="11"/>
  <c r="O47" i="11" s="1"/>
  <c r="AB47" i="11"/>
  <c r="AC47" i="11" s="1"/>
  <c r="Z50" i="11"/>
  <c r="N52" i="10"/>
  <c r="O52" i="10" s="1"/>
  <c r="H50" i="10"/>
  <c r="H61" i="10" s="1"/>
  <c r="H78" i="10" s="1"/>
  <c r="H79" i="10" s="1"/>
  <c r="AB45" i="10"/>
  <c r="AC45" i="10" s="1"/>
  <c r="U46" i="10"/>
  <c r="AC46" i="10"/>
  <c r="N51" i="10"/>
  <c r="O51" i="10" s="1"/>
  <c r="U45" i="10"/>
  <c r="V45" i="10" s="1"/>
  <c r="AG45" i="10"/>
  <c r="AF51" i="10"/>
  <c r="Z51" i="10"/>
  <c r="Y52" i="10"/>
  <c r="Z52" i="10" s="1"/>
  <c r="S51" i="10"/>
  <c r="R52" i="10"/>
  <c r="S52" i="10" s="1"/>
  <c r="AM51" i="10"/>
  <c r="AN45" i="10"/>
  <c r="L50" i="10"/>
  <c r="N47" i="10"/>
  <c r="O47" i="10" s="1"/>
  <c r="Z47" i="10"/>
  <c r="S47" i="10"/>
  <c r="Z46" i="10"/>
  <c r="AE46" i="10"/>
  <c r="Z50" i="15" l="1"/>
  <c r="AP47" i="20"/>
  <c r="AQ47" i="20" s="1"/>
  <c r="AP49" i="20"/>
  <c r="AQ49" i="20" s="1"/>
  <c r="AI49" i="20"/>
  <c r="AJ49" i="20" s="1"/>
  <c r="AG50" i="20"/>
  <c r="AI51" i="20"/>
  <c r="AJ51" i="20" s="1"/>
  <c r="AM52" i="20"/>
  <c r="AN52" i="20" s="1"/>
  <c r="AP52" i="20" s="1"/>
  <c r="AQ52" i="20" s="1"/>
  <c r="AM51" i="20"/>
  <c r="AN51" i="20" s="1"/>
  <c r="AN49" i="20"/>
  <c r="AN50" i="20" s="1"/>
  <c r="AI44" i="18"/>
  <c r="AJ44" i="18" s="1"/>
  <c r="AG47" i="18"/>
  <c r="AI47" i="18" s="1"/>
  <c r="AJ47" i="18" s="1"/>
  <c r="AI45" i="18"/>
  <c r="AJ45" i="18" s="1"/>
  <c r="AM48" i="18"/>
  <c r="AM49" i="18" s="1"/>
  <c r="AM45" i="18"/>
  <c r="AN45" i="18" s="1"/>
  <c r="AP45" i="18" s="1"/>
  <c r="AQ45" i="18" s="1"/>
  <c r="AM44" i="18"/>
  <c r="AN44" i="18" s="1"/>
  <c r="AF51" i="18"/>
  <c r="AG51" i="18" s="1"/>
  <c r="AI51" i="18" s="1"/>
  <c r="AJ51" i="18" s="1"/>
  <c r="AF52" i="18"/>
  <c r="AG52" i="18" s="1"/>
  <c r="AG49" i="18"/>
  <c r="AF51" i="15"/>
  <c r="AG51" i="15" s="1"/>
  <c r="AI51" i="15" s="1"/>
  <c r="AJ51" i="15" s="1"/>
  <c r="AG49" i="15"/>
  <c r="AI49" i="15" s="1"/>
  <c r="AJ49" i="15" s="1"/>
  <c r="AF52" i="15"/>
  <c r="AG52" i="15" s="1"/>
  <c r="AI52" i="15" s="1"/>
  <c r="AJ52" i="15" s="1"/>
  <c r="AG48" i="15"/>
  <c r="AM48" i="15"/>
  <c r="AM49" i="15" s="1"/>
  <c r="AM44" i="15"/>
  <c r="AN44" i="15" s="1"/>
  <c r="AM45" i="15"/>
  <c r="AN45" i="15" s="1"/>
  <c r="AP45" i="15" s="1"/>
  <c r="AQ45" i="15" s="1"/>
  <c r="AI44" i="15"/>
  <c r="AJ44" i="15" s="1"/>
  <c r="AG47" i="15"/>
  <c r="AI47" i="15" s="1"/>
  <c r="AJ47" i="15" s="1"/>
  <c r="AN48" i="15"/>
  <c r="AF52" i="13"/>
  <c r="AG52" i="13" s="1"/>
  <c r="AI52" i="13" s="1"/>
  <c r="AJ52" i="13" s="1"/>
  <c r="AF51" i="13"/>
  <c r="AG51" i="13" s="1"/>
  <c r="AG49" i="13"/>
  <c r="AM49" i="13"/>
  <c r="AN48" i="13"/>
  <c r="AP48" i="13" s="1"/>
  <c r="AQ48" i="13" s="1"/>
  <c r="AI48" i="13"/>
  <c r="AJ48" i="13" s="1"/>
  <c r="AP44" i="13"/>
  <c r="AQ44" i="13" s="1"/>
  <c r="AN47" i="13"/>
  <c r="AP44" i="11"/>
  <c r="AQ44" i="11" s="1"/>
  <c r="AN47" i="11"/>
  <c r="AM49" i="11"/>
  <c r="AN48" i="11"/>
  <c r="AP48" i="11" s="1"/>
  <c r="AQ48" i="11" s="1"/>
  <c r="AF51" i="11"/>
  <c r="AG51" i="11" s="1"/>
  <c r="AF52" i="11"/>
  <c r="AG52" i="11" s="1"/>
  <c r="AG49" i="11"/>
  <c r="AG50" i="11" s="1"/>
  <c r="AI50" i="11" s="1"/>
  <c r="AJ50" i="11" s="1"/>
  <c r="H80" i="10"/>
  <c r="H81" i="10" s="1"/>
  <c r="AG47" i="16"/>
  <c r="AI47" i="16" s="1"/>
  <c r="AJ47" i="16" s="1"/>
  <c r="AI44" i="16"/>
  <c r="AJ44" i="16" s="1"/>
  <c r="AM45" i="16"/>
  <c r="AN45" i="16" s="1"/>
  <c r="AP45" i="16" s="1"/>
  <c r="AQ45" i="16" s="1"/>
  <c r="AM44" i="16"/>
  <c r="AN44" i="16" s="1"/>
  <c r="AM48" i="16"/>
  <c r="Y51" i="16"/>
  <c r="Z51" i="16" s="1"/>
  <c r="AB51" i="16" s="1"/>
  <c r="AC51" i="16" s="1"/>
  <c r="Y52" i="16"/>
  <c r="Z52" i="16" s="1"/>
  <c r="AB52" i="16" s="1"/>
  <c r="AC52" i="16" s="1"/>
  <c r="Z49" i="16"/>
  <c r="AB49" i="16" s="1"/>
  <c r="AC49" i="16" s="1"/>
  <c r="AG48" i="16"/>
  <c r="AI48" i="16" s="1"/>
  <c r="AJ48" i="16" s="1"/>
  <c r="AF49" i="16"/>
  <c r="H68" i="26"/>
  <c r="H62" i="26"/>
  <c r="H63" i="26" s="1"/>
  <c r="AN62" i="26"/>
  <c r="AP61" i="26"/>
  <c r="AQ61" i="26" s="1"/>
  <c r="AI61" i="26"/>
  <c r="AJ61" i="26" s="1"/>
  <c r="AG62" i="26"/>
  <c r="AG63" i="26" s="1"/>
  <c r="L62" i="26"/>
  <c r="N61" i="26"/>
  <c r="O61" i="26" s="1"/>
  <c r="U61" i="26"/>
  <c r="V61" i="26" s="1"/>
  <c r="S62" i="26"/>
  <c r="S63" i="26" s="1"/>
  <c r="AB61" i="26"/>
  <c r="AC61" i="26" s="1"/>
  <c r="Z62" i="26"/>
  <c r="Z63" i="26" s="1"/>
  <c r="AN68" i="26"/>
  <c r="AP67" i="26"/>
  <c r="AQ67" i="26" s="1"/>
  <c r="AG68" i="26"/>
  <c r="AI67" i="26"/>
  <c r="AJ67" i="26" s="1"/>
  <c r="L68" i="26"/>
  <c r="L69" i="26" s="1"/>
  <c r="N67" i="26"/>
  <c r="O67" i="26" s="1"/>
  <c r="U67" i="26"/>
  <c r="V67" i="26" s="1"/>
  <c r="S68" i="26"/>
  <c r="S69" i="26" s="1"/>
  <c r="AB67" i="26"/>
  <c r="AC67" i="26" s="1"/>
  <c r="Z68" i="26"/>
  <c r="Z62" i="24"/>
  <c r="AB61" i="24"/>
  <c r="AC61" i="24" s="1"/>
  <c r="Z68" i="24"/>
  <c r="Z69" i="24" s="1"/>
  <c r="AB67" i="24"/>
  <c r="AC67" i="24" s="1"/>
  <c r="N61" i="24"/>
  <c r="O61" i="24" s="1"/>
  <c r="L62" i="24"/>
  <c r="L63" i="24" s="1"/>
  <c r="AG50" i="24"/>
  <c r="AI47" i="24"/>
  <c r="AJ47" i="24" s="1"/>
  <c r="H69" i="24"/>
  <c r="U67" i="24"/>
  <c r="V67" i="24" s="1"/>
  <c r="S68" i="24"/>
  <c r="S69" i="24" s="1"/>
  <c r="H64" i="24"/>
  <c r="O64" i="24" s="1"/>
  <c r="U61" i="24"/>
  <c r="V61" i="24" s="1"/>
  <c r="S62" i="24"/>
  <c r="AN50" i="24"/>
  <c r="AP47" i="24"/>
  <c r="AQ47" i="24" s="1"/>
  <c r="N67" i="24"/>
  <c r="O67" i="24" s="1"/>
  <c r="L68" i="24"/>
  <c r="N50" i="21"/>
  <c r="O50" i="21" s="1"/>
  <c r="L67" i="21"/>
  <c r="L61" i="21"/>
  <c r="H61" i="21"/>
  <c r="H67" i="21"/>
  <c r="AP46" i="21"/>
  <c r="AN47" i="21"/>
  <c r="AB50" i="21"/>
  <c r="Z61" i="21"/>
  <c r="Z67" i="21"/>
  <c r="U50" i="21"/>
  <c r="V50" i="21" s="1"/>
  <c r="AC50" i="21"/>
  <c r="S61" i="21"/>
  <c r="S67" i="21"/>
  <c r="AI46" i="21"/>
  <c r="AQ46" i="21"/>
  <c r="AG47" i="21"/>
  <c r="H68" i="20"/>
  <c r="U67" i="20"/>
  <c r="V67" i="20" s="1"/>
  <c r="S68" i="20"/>
  <c r="S69" i="20" s="1"/>
  <c r="Z62" i="20"/>
  <c r="Z63" i="20" s="1"/>
  <c r="AB61" i="20"/>
  <c r="AC61" i="20" s="1"/>
  <c r="L62" i="20"/>
  <c r="L63" i="20" s="1"/>
  <c r="N61" i="20"/>
  <c r="O61" i="20" s="1"/>
  <c r="U61" i="20"/>
  <c r="V61" i="20" s="1"/>
  <c r="S62" i="20"/>
  <c r="Z68" i="20"/>
  <c r="AB67" i="20"/>
  <c r="AC67" i="20" s="1"/>
  <c r="L68" i="20"/>
  <c r="N67" i="20"/>
  <c r="O67" i="20" s="1"/>
  <c r="H63" i="20"/>
  <c r="Z62" i="19"/>
  <c r="AB61" i="19"/>
  <c r="AC61" i="19" s="1"/>
  <c r="AI48" i="19"/>
  <c r="AJ48" i="19" s="1"/>
  <c r="AG50" i="19"/>
  <c r="U61" i="19"/>
  <c r="V61" i="19" s="1"/>
  <c r="S62" i="19"/>
  <c r="S63" i="19" s="1"/>
  <c r="N61" i="19"/>
  <c r="O61" i="19" s="1"/>
  <c r="L62" i="19"/>
  <c r="L63" i="19" s="1"/>
  <c r="H62" i="19"/>
  <c r="Z68" i="19"/>
  <c r="AB67" i="19"/>
  <c r="AC67" i="19" s="1"/>
  <c r="AP48" i="19"/>
  <c r="AQ48" i="19" s="1"/>
  <c r="AN50" i="19"/>
  <c r="N67" i="19"/>
  <c r="O67" i="19" s="1"/>
  <c r="L68" i="19"/>
  <c r="H68" i="19"/>
  <c r="H69" i="19" s="1"/>
  <c r="U67" i="19"/>
  <c r="V67" i="19" s="1"/>
  <c r="S68" i="19"/>
  <c r="S69" i="19" s="1"/>
  <c r="AB48" i="18"/>
  <c r="AC48" i="18" s="1"/>
  <c r="H67" i="18"/>
  <c r="H61" i="18"/>
  <c r="S62" i="18"/>
  <c r="Z50" i="18"/>
  <c r="AL48" i="18"/>
  <c r="AN48" i="18" s="1"/>
  <c r="AG48" i="18"/>
  <c r="N50" i="18"/>
  <c r="O50" i="18" s="1"/>
  <c r="L67" i="18"/>
  <c r="U67" i="18" s="1"/>
  <c r="L61" i="18"/>
  <c r="U50" i="18"/>
  <c r="V50" i="18" s="1"/>
  <c r="S68" i="18"/>
  <c r="S69" i="18" s="1"/>
  <c r="U49" i="17"/>
  <c r="V49" i="17" s="1"/>
  <c r="S50" i="17"/>
  <c r="S61" i="17" s="1"/>
  <c r="AI44" i="17"/>
  <c r="AJ44" i="17" s="1"/>
  <c r="AG47" i="17"/>
  <c r="H67" i="17"/>
  <c r="H61" i="17"/>
  <c r="U52" i="17"/>
  <c r="V52" i="17" s="1"/>
  <c r="AF49" i="17"/>
  <c r="AG48" i="17"/>
  <c r="N50" i="17"/>
  <c r="O50" i="17" s="1"/>
  <c r="L67" i="17"/>
  <c r="Y52" i="17"/>
  <c r="Z52" i="17" s="1"/>
  <c r="Z49" i="17"/>
  <c r="Y51" i="17"/>
  <c r="Z51" i="17" s="1"/>
  <c r="L61" i="17"/>
  <c r="AM45" i="17"/>
  <c r="AN45" i="17" s="1"/>
  <c r="AP45" i="17" s="1"/>
  <c r="AM44" i="17"/>
  <c r="AN44" i="17" s="1"/>
  <c r="AM48" i="17"/>
  <c r="U51" i="17"/>
  <c r="V51" i="17" s="1"/>
  <c r="AB48" i="17"/>
  <c r="AC48" i="17" s="1"/>
  <c r="AI45" i="17"/>
  <c r="AJ45" i="17" s="1"/>
  <c r="AQ45" i="17"/>
  <c r="AB47" i="17"/>
  <c r="AC47" i="17" s="1"/>
  <c r="H62" i="16"/>
  <c r="U50" i="16"/>
  <c r="V50" i="16" s="1"/>
  <c r="S67" i="16"/>
  <c r="S61" i="16"/>
  <c r="N50" i="16"/>
  <c r="O50" i="16" s="1"/>
  <c r="L67" i="16"/>
  <c r="L61" i="16"/>
  <c r="H68" i="16"/>
  <c r="AI48" i="15"/>
  <c r="AJ48" i="15" s="1"/>
  <c r="L62" i="15"/>
  <c r="L63" i="15" s="1"/>
  <c r="H67" i="15"/>
  <c r="H61" i="15"/>
  <c r="N61" i="15" s="1"/>
  <c r="N50" i="15"/>
  <c r="O50" i="15" s="1"/>
  <c r="L67" i="15"/>
  <c r="U50" i="15"/>
  <c r="V50" i="15" s="1"/>
  <c r="S61" i="15"/>
  <c r="S67" i="15"/>
  <c r="AB50" i="15"/>
  <c r="AC50" i="15" s="1"/>
  <c r="Z61" i="15"/>
  <c r="Z67" i="15"/>
  <c r="AI48" i="14"/>
  <c r="AJ48" i="14" s="1"/>
  <c r="H62" i="14"/>
  <c r="H63" i="14" s="1"/>
  <c r="S62" i="14"/>
  <c r="S63" i="14" s="1"/>
  <c r="N50" i="14"/>
  <c r="O50" i="14" s="1"/>
  <c r="L61" i="14"/>
  <c r="L67" i="14"/>
  <c r="U50" i="14"/>
  <c r="V50" i="14" s="1"/>
  <c r="S67" i="14"/>
  <c r="AP44" i="14"/>
  <c r="AQ44" i="14" s="1"/>
  <c r="AN47" i="14"/>
  <c r="AB50" i="14"/>
  <c r="AC50" i="14" s="1"/>
  <c r="Z67" i="14"/>
  <c r="Z61" i="14"/>
  <c r="AF52" i="14"/>
  <c r="AG52" i="14" s="1"/>
  <c r="AF51" i="14"/>
  <c r="AG51" i="14" s="1"/>
  <c r="AG49" i="14"/>
  <c r="AG50" i="14" s="1"/>
  <c r="H67" i="14"/>
  <c r="AM49" i="14"/>
  <c r="AN48" i="14"/>
  <c r="AP48" i="14" s="1"/>
  <c r="AQ48" i="14" s="1"/>
  <c r="AI47" i="14"/>
  <c r="AJ47" i="14" s="1"/>
  <c r="Z62" i="13"/>
  <c r="AB61" i="13"/>
  <c r="AC61" i="13" s="1"/>
  <c r="H67" i="13"/>
  <c r="H61" i="13"/>
  <c r="AB54" i="13"/>
  <c r="AC54" i="13" s="1"/>
  <c r="AB50" i="13"/>
  <c r="AC50" i="13" s="1"/>
  <c r="Z67" i="13"/>
  <c r="N50" i="13"/>
  <c r="O50" i="13" s="1"/>
  <c r="L67" i="13"/>
  <c r="L61" i="13"/>
  <c r="U61" i="13" s="1"/>
  <c r="AL54" i="13"/>
  <c r="AN54" i="13" s="1"/>
  <c r="AG54" i="13"/>
  <c r="S62" i="13"/>
  <c r="S63" i="13" s="1"/>
  <c r="U50" i="13"/>
  <c r="V50" i="13" s="1"/>
  <c r="S67" i="13"/>
  <c r="N50" i="12"/>
  <c r="O50" i="12" s="1"/>
  <c r="L67" i="12"/>
  <c r="U67" i="12" s="1"/>
  <c r="S62" i="12"/>
  <c r="AF51" i="12"/>
  <c r="AG51" i="12" s="1"/>
  <c r="AF52" i="12"/>
  <c r="AG52" i="12" s="1"/>
  <c r="AG49" i="12"/>
  <c r="AI47" i="12"/>
  <c r="AJ47" i="12" s="1"/>
  <c r="AP44" i="12"/>
  <c r="AQ44" i="12" s="1"/>
  <c r="AN47" i="12"/>
  <c r="AB49" i="12"/>
  <c r="AC49" i="12" s="1"/>
  <c r="AI48" i="12"/>
  <c r="AJ48" i="12" s="1"/>
  <c r="S68" i="12"/>
  <c r="AB52" i="12"/>
  <c r="AC52" i="12" s="1"/>
  <c r="Z50" i="12"/>
  <c r="Z61" i="12" s="1"/>
  <c r="H67" i="12"/>
  <c r="H61" i="12"/>
  <c r="U50" i="12"/>
  <c r="V50" i="12" s="1"/>
  <c r="AM49" i="12"/>
  <c r="AN48" i="12"/>
  <c r="AP48" i="12" s="1"/>
  <c r="AQ48" i="12" s="1"/>
  <c r="L61" i="12"/>
  <c r="U61" i="12" s="1"/>
  <c r="AB51" i="12"/>
  <c r="AC51" i="12" s="1"/>
  <c r="N50" i="11"/>
  <c r="O50" i="11" s="1"/>
  <c r="L67" i="11"/>
  <c r="L61" i="11"/>
  <c r="AL54" i="11"/>
  <c r="AN54" i="11" s="1"/>
  <c r="AG54" i="11"/>
  <c r="U50" i="11"/>
  <c r="V50" i="11" s="1"/>
  <c r="S67" i="11"/>
  <c r="AB52" i="11"/>
  <c r="AC52" i="11" s="1"/>
  <c r="AI52" i="11"/>
  <c r="AJ52" i="11" s="1"/>
  <c r="AB54" i="11"/>
  <c r="AC54" i="11" s="1"/>
  <c r="Z61" i="11"/>
  <c r="AB51" i="11"/>
  <c r="AC51" i="11" s="1"/>
  <c r="AI51" i="11"/>
  <c r="AJ51" i="11" s="1"/>
  <c r="AB50" i="11"/>
  <c r="AC50" i="11" s="1"/>
  <c r="Z67" i="11"/>
  <c r="S61" i="11"/>
  <c r="AB49" i="11"/>
  <c r="AC49" i="11" s="1"/>
  <c r="AI49" i="11"/>
  <c r="AJ49" i="11" s="1"/>
  <c r="H61" i="11"/>
  <c r="H67" i="11"/>
  <c r="AB51" i="10"/>
  <c r="AC51" i="10" s="1"/>
  <c r="AG46" i="10"/>
  <c r="AL46" i="10"/>
  <c r="AN46" i="10" s="1"/>
  <c r="AP45" i="10"/>
  <c r="AQ45" i="10" s="1"/>
  <c r="AN47" i="10"/>
  <c r="H62" i="10"/>
  <c r="H63" i="10" s="1"/>
  <c r="AF52" i="10"/>
  <c r="AG52" i="10" s="1"/>
  <c r="AG51" i="10"/>
  <c r="H67" i="10"/>
  <c r="Z50" i="10"/>
  <c r="AB47" i="10"/>
  <c r="AC47" i="10" s="1"/>
  <c r="U51" i="10"/>
  <c r="V51" i="10" s="1"/>
  <c r="AJ46" i="10"/>
  <c r="AB46" i="10"/>
  <c r="AN51" i="10"/>
  <c r="AM52" i="10"/>
  <c r="AN52" i="10" s="1"/>
  <c r="AP52" i="10" s="1"/>
  <c r="AI45" i="10"/>
  <c r="AJ45" i="10" s="1"/>
  <c r="U47" i="10"/>
  <c r="V47" i="10" s="1"/>
  <c r="S50" i="10"/>
  <c r="S61" i="10" s="1"/>
  <c r="S77" i="10" s="1"/>
  <c r="N50" i="10"/>
  <c r="O50" i="10" s="1"/>
  <c r="L67" i="10"/>
  <c r="U52" i="10"/>
  <c r="V52" i="10" s="1"/>
  <c r="AB52" i="10"/>
  <c r="AC52" i="10" s="1"/>
  <c r="L61" i="10"/>
  <c r="AN67" i="20" l="1"/>
  <c r="AN68" i="20" s="1"/>
  <c r="AN69" i="20" s="1"/>
  <c r="AN70" i="20" s="1"/>
  <c r="AN71" i="20" s="1"/>
  <c r="AP50" i="20"/>
  <c r="AQ50" i="20" s="1"/>
  <c r="AN61" i="20"/>
  <c r="AP51" i="20"/>
  <c r="AQ51" i="20" s="1"/>
  <c r="AG67" i="20"/>
  <c r="AI50" i="20"/>
  <c r="AJ50" i="20" s="1"/>
  <c r="AG61" i="20"/>
  <c r="AP44" i="18"/>
  <c r="AQ44" i="18" s="1"/>
  <c r="AN47" i="18"/>
  <c r="AP47" i="18" s="1"/>
  <c r="AQ47" i="18" s="1"/>
  <c r="AI49" i="18"/>
  <c r="AJ49" i="18" s="1"/>
  <c r="AI52" i="18"/>
  <c r="AJ52" i="18" s="1"/>
  <c r="AN49" i="18"/>
  <c r="AP49" i="18" s="1"/>
  <c r="AQ49" i="18" s="1"/>
  <c r="AM51" i="18"/>
  <c r="AN51" i="18" s="1"/>
  <c r="AP51" i="18" s="1"/>
  <c r="AQ51" i="18" s="1"/>
  <c r="AM52" i="18"/>
  <c r="AN52" i="18" s="1"/>
  <c r="AP52" i="18" s="1"/>
  <c r="AQ52" i="18" s="1"/>
  <c r="AP44" i="15"/>
  <c r="AQ44" i="15" s="1"/>
  <c r="AN47" i="15"/>
  <c r="AP47" i="15" s="1"/>
  <c r="AQ47" i="15" s="1"/>
  <c r="AG50" i="15"/>
  <c r="AI50" i="15" s="1"/>
  <c r="AJ50" i="15" s="1"/>
  <c r="AP48" i="15"/>
  <c r="AQ48" i="15" s="1"/>
  <c r="AM52" i="15"/>
  <c r="AN52" i="15" s="1"/>
  <c r="AP52" i="15" s="1"/>
  <c r="AQ52" i="15" s="1"/>
  <c r="AN49" i="15"/>
  <c r="AP49" i="15" s="1"/>
  <c r="AQ49" i="15" s="1"/>
  <c r="AM51" i="15"/>
  <c r="AN51" i="15" s="1"/>
  <c r="AP51" i="15" s="1"/>
  <c r="AQ51" i="15" s="1"/>
  <c r="AP47" i="13"/>
  <c r="AQ47" i="13" s="1"/>
  <c r="AM51" i="13"/>
  <c r="AN51" i="13" s="1"/>
  <c r="AP51" i="13" s="1"/>
  <c r="AN49" i="13"/>
  <c r="AP49" i="13" s="1"/>
  <c r="AQ49" i="13" s="1"/>
  <c r="AM52" i="13"/>
  <c r="AN52" i="13" s="1"/>
  <c r="AP52" i="13" s="1"/>
  <c r="AQ52" i="13" s="1"/>
  <c r="AG50" i="13"/>
  <c r="AI50" i="13" s="1"/>
  <c r="AJ50" i="13" s="1"/>
  <c r="AI49" i="13"/>
  <c r="AJ49" i="13" s="1"/>
  <c r="AI51" i="13"/>
  <c r="AJ51" i="13" s="1"/>
  <c r="AQ51" i="13"/>
  <c r="AM51" i="11"/>
  <c r="AN51" i="11" s="1"/>
  <c r="AP51" i="11" s="1"/>
  <c r="AQ51" i="11" s="1"/>
  <c r="AM52" i="11"/>
  <c r="AN52" i="11" s="1"/>
  <c r="AP52" i="11" s="1"/>
  <c r="AQ52" i="11" s="1"/>
  <c r="AN49" i="11"/>
  <c r="AP49" i="11" s="1"/>
  <c r="AQ49" i="11" s="1"/>
  <c r="AP47" i="11"/>
  <c r="AQ47" i="11" s="1"/>
  <c r="S78" i="17"/>
  <c r="U77" i="17"/>
  <c r="V77" i="17" s="1"/>
  <c r="L78" i="17"/>
  <c r="L79" i="17" s="1"/>
  <c r="N77" i="17"/>
  <c r="O77" i="17" s="1"/>
  <c r="H78" i="17"/>
  <c r="N77" i="10"/>
  <c r="O77" i="10" s="1"/>
  <c r="L78" i="10"/>
  <c r="L79" i="10" s="1"/>
  <c r="U77" i="10"/>
  <c r="V77" i="10" s="1"/>
  <c r="S78" i="10"/>
  <c r="AG49" i="16"/>
  <c r="AF51" i="16"/>
  <c r="AG51" i="16" s="1"/>
  <c r="AF52" i="16"/>
  <c r="AG52" i="16" s="1"/>
  <c r="AN47" i="16"/>
  <c r="AP47" i="16" s="1"/>
  <c r="AQ47" i="16" s="1"/>
  <c r="AP44" i="16"/>
  <c r="AQ44" i="16" s="1"/>
  <c r="Z50" i="16"/>
  <c r="AM49" i="16"/>
  <c r="AN48" i="16"/>
  <c r="AP48" i="16" s="1"/>
  <c r="AQ48" i="16" s="1"/>
  <c r="AP62" i="26"/>
  <c r="AQ62" i="26" s="1"/>
  <c r="H64" i="26"/>
  <c r="O64" i="26" s="1"/>
  <c r="AB68" i="26"/>
  <c r="AC68" i="26" s="1"/>
  <c r="S64" i="26"/>
  <c r="AP68" i="26"/>
  <c r="AQ68" i="26" s="1"/>
  <c r="N62" i="26"/>
  <c r="O62" i="26" s="1"/>
  <c r="N68" i="26"/>
  <c r="O68" i="26" s="1"/>
  <c r="AN69" i="26"/>
  <c r="L63" i="26"/>
  <c r="U63" i="26" s="1"/>
  <c r="U69" i="26"/>
  <c r="V69" i="26" s="1"/>
  <c r="S70" i="26"/>
  <c r="AB63" i="26"/>
  <c r="AC63" i="26" s="1"/>
  <c r="Z64" i="26"/>
  <c r="Z65" i="26" s="1"/>
  <c r="AG64" i="26"/>
  <c r="AG65" i="26" s="1"/>
  <c r="AI63" i="26"/>
  <c r="AJ63" i="26" s="1"/>
  <c r="U68" i="26"/>
  <c r="V68" i="26" s="1"/>
  <c r="AI68" i="26"/>
  <c r="AJ68" i="26" s="1"/>
  <c r="AB62" i="26"/>
  <c r="AC62" i="26" s="1"/>
  <c r="AN63" i="26"/>
  <c r="Z69" i="26"/>
  <c r="L70" i="26"/>
  <c r="L71" i="26" s="1"/>
  <c r="AG69" i="26"/>
  <c r="U62" i="26"/>
  <c r="V62" i="26" s="1"/>
  <c r="AI62" i="26"/>
  <c r="AJ62" i="26" s="1"/>
  <c r="H69" i="26"/>
  <c r="Z70" i="24"/>
  <c r="Z71" i="24" s="1"/>
  <c r="AB69" i="24"/>
  <c r="AC69" i="24" s="1"/>
  <c r="U62" i="24"/>
  <c r="V62" i="24" s="1"/>
  <c r="N68" i="24"/>
  <c r="O68" i="24" s="1"/>
  <c r="S63" i="24"/>
  <c r="L69" i="24"/>
  <c r="U69" i="24" s="1"/>
  <c r="AI50" i="24"/>
  <c r="AJ50" i="24" s="1"/>
  <c r="AG67" i="24"/>
  <c r="AG61" i="24"/>
  <c r="AB62" i="24"/>
  <c r="AC62" i="24" s="1"/>
  <c r="S70" i="24"/>
  <c r="N63" i="24"/>
  <c r="O63" i="24" s="1"/>
  <c r="L64" i="24"/>
  <c r="H65" i="24"/>
  <c r="AB68" i="24"/>
  <c r="AP50" i="24"/>
  <c r="AQ50" i="24" s="1"/>
  <c r="AN67" i="24"/>
  <c r="AN61" i="24"/>
  <c r="AC68" i="24"/>
  <c r="U68" i="24"/>
  <c r="V68" i="24" s="1"/>
  <c r="H70" i="24"/>
  <c r="O70" i="24" s="1"/>
  <c r="N62" i="24"/>
  <c r="O62" i="24" s="1"/>
  <c r="Z63" i="24"/>
  <c r="AG50" i="21"/>
  <c r="AI47" i="21"/>
  <c r="AJ47" i="21" s="1"/>
  <c r="U61" i="21"/>
  <c r="V61" i="21" s="1"/>
  <c r="S62" i="21"/>
  <c r="S63" i="21" s="1"/>
  <c r="Z62" i="21"/>
  <c r="Z63" i="21" s="1"/>
  <c r="AB61" i="21"/>
  <c r="AC61" i="21" s="1"/>
  <c r="N61" i="21"/>
  <c r="O61" i="21" s="1"/>
  <c r="L62" i="21"/>
  <c r="L63" i="21" s="1"/>
  <c r="H68" i="21"/>
  <c r="H69" i="21" s="1"/>
  <c r="N67" i="21"/>
  <c r="O67" i="21" s="1"/>
  <c r="L68" i="21"/>
  <c r="L69" i="21" s="1"/>
  <c r="H62" i="21"/>
  <c r="H63" i="21" s="1"/>
  <c r="U67" i="21"/>
  <c r="V67" i="21" s="1"/>
  <c r="S68" i="21"/>
  <c r="S69" i="21" s="1"/>
  <c r="Z68" i="21"/>
  <c r="Z69" i="21" s="1"/>
  <c r="AB67" i="21"/>
  <c r="AC67" i="21" s="1"/>
  <c r="AP47" i="21"/>
  <c r="AQ47" i="21" s="1"/>
  <c r="AN50" i="21"/>
  <c r="N68" i="20"/>
  <c r="O68" i="20" s="1"/>
  <c r="AB68" i="20"/>
  <c r="AC68" i="20" s="1"/>
  <c r="L64" i="20"/>
  <c r="N63" i="20"/>
  <c r="O63" i="20" s="1"/>
  <c r="Z64" i="20"/>
  <c r="Z65" i="20" s="1"/>
  <c r="H64" i="20"/>
  <c r="H65" i="20" s="1"/>
  <c r="L69" i="20"/>
  <c r="U69" i="20" s="1"/>
  <c r="Z69" i="20"/>
  <c r="S70" i="20"/>
  <c r="U62" i="20"/>
  <c r="V62" i="20" s="1"/>
  <c r="U68" i="20"/>
  <c r="V68" i="20" s="1"/>
  <c r="S63" i="20"/>
  <c r="N62" i="20"/>
  <c r="O62" i="20" s="1"/>
  <c r="AB62" i="20"/>
  <c r="AC62" i="20" s="1"/>
  <c r="H69" i="20"/>
  <c r="S70" i="19"/>
  <c r="S71" i="19" s="1"/>
  <c r="H70" i="19"/>
  <c r="H71" i="19" s="1"/>
  <c r="N63" i="19"/>
  <c r="L64" i="19"/>
  <c r="U63" i="19"/>
  <c r="V63" i="19" s="1"/>
  <c r="S64" i="19"/>
  <c r="AB62" i="19"/>
  <c r="AC62" i="19" s="1"/>
  <c r="H63" i="19"/>
  <c r="Z63" i="19"/>
  <c r="N68" i="19"/>
  <c r="O68" i="19" s="1"/>
  <c r="AP50" i="19"/>
  <c r="AQ50" i="19" s="1"/>
  <c r="AN67" i="19"/>
  <c r="AN61" i="19"/>
  <c r="AB68" i="19"/>
  <c r="AC68" i="19" s="1"/>
  <c r="U68" i="19"/>
  <c r="V68" i="19" s="1"/>
  <c r="L69" i="19"/>
  <c r="U69" i="19" s="1"/>
  <c r="Z69" i="19"/>
  <c r="N62" i="19"/>
  <c r="O62" i="19" s="1"/>
  <c r="U62" i="19"/>
  <c r="V62" i="19" s="1"/>
  <c r="AI50" i="19"/>
  <c r="AJ50" i="19" s="1"/>
  <c r="AG67" i="19"/>
  <c r="AG61" i="19"/>
  <c r="S70" i="18"/>
  <c r="S71" i="18" s="1"/>
  <c r="H62" i="18"/>
  <c r="N61" i="18"/>
  <c r="O61" i="18" s="1"/>
  <c r="L62" i="18"/>
  <c r="AI48" i="18"/>
  <c r="AJ48" i="18" s="1"/>
  <c r="AQ48" i="18"/>
  <c r="AG50" i="18"/>
  <c r="S63" i="18"/>
  <c r="H68" i="18"/>
  <c r="H69" i="18" s="1"/>
  <c r="V67" i="18"/>
  <c r="N67" i="18"/>
  <c r="O67" i="18" s="1"/>
  <c r="L68" i="18"/>
  <c r="L69" i="18" s="1"/>
  <c r="AP48" i="18"/>
  <c r="AN50" i="18"/>
  <c r="U61" i="18"/>
  <c r="V61" i="18" s="1"/>
  <c r="AB50" i="18"/>
  <c r="AC50" i="18" s="1"/>
  <c r="Z67" i="18"/>
  <c r="Z61" i="18"/>
  <c r="U61" i="17"/>
  <c r="V61" i="17" s="1"/>
  <c r="S62" i="17"/>
  <c r="AP44" i="17"/>
  <c r="AQ44" i="17" s="1"/>
  <c r="AN47" i="17"/>
  <c r="AB49" i="17"/>
  <c r="AC49" i="17" s="1"/>
  <c r="AI47" i="17"/>
  <c r="AJ47" i="17" s="1"/>
  <c r="AB52" i="17"/>
  <c r="AC52" i="17" s="1"/>
  <c r="AI48" i="17"/>
  <c r="AJ48" i="17" s="1"/>
  <c r="L62" i="17"/>
  <c r="L63" i="17" s="1"/>
  <c r="N61" i="17"/>
  <c r="O61" i="17" s="1"/>
  <c r="L68" i="17"/>
  <c r="N67" i="17"/>
  <c r="O67" i="17" s="1"/>
  <c r="AF51" i="17"/>
  <c r="AG51" i="17" s="1"/>
  <c r="AG49" i="17"/>
  <c r="AF52" i="17"/>
  <c r="AG52" i="17" s="1"/>
  <c r="AM49" i="17"/>
  <c r="AN48" i="17"/>
  <c r="AP48" i="17" s="1"/>
  <c r="AQ48" i="17" s="1"/>
  <c r="AB51" i="17"/>
  <c r="AC51" i="17" s="1"/>
  <c r="H68" i="17"/>
  <c r="S67" i="17"/>
  <c r="U50" i="17"/>
  <c r="V50" i="17" s="1"/>
  <c r="Z50" i="17"/>
  <c r="H62" i="17"/>
  <c r="H63" i="17" s="1"/>
  <c r="N61" i="16"/>
  <c r="O61" i="16" s="1"/>
  <c r="L62" i="16"/>
  <c r="L63" i="16" s="1"/>
  <c r="S62" i="16"/>
  <c r="U61" i="16"/>
  <c r="V61" i="16" s="1"/>
  <c r="N67" i="16"/>
  <c r="O67" i="16" s="1"/>
  <c r="L68" i="16"/>
  <c r="S68" i="16"/>
  <c r="U67" i="16"/>
  <c r="V67" i="16" s="1"/>
  <c r="H69" i="16"/>
  <c r="H63" i="16"/>
  <c r="L64" i="15"/>
  <c r="L65" i="15" s="1"/>
  <c r="Z62" i="15"/>
  <c r="AB61" i="15"/>
  <c r="AC61" i="15" s="1"/>
  <c r="N67" i="15"/>
  <c r="O67" i="15" s="1"/>
  <c r="L68" i="15"/>
  <c r="L69" i="15" s="1"/>
  <c r="H68" i="15"/>
  <c r="H69" i="15" s="1"/>
  <c r="AG61" i="15"/>
  <c r="Z68" i="15"/>
  <c r="AB67" i="15"/>
  <c r="AC67" i="15" s="1"/>
  <c r="U67" i="15"/>
  <c r="V67" i="15" s="1"/>
  <c r="S68" i="15"/>
  <c r="U61" i="15"/>
  <c r="V61" i="15" s="1"/>
  <c r="S62" i="15"/>
  <c r="O61" i="15"/>
  <c r="H62" i="15"/>
  <c r="N62" i="15" s="1"/>
  <c r="S64" i="14"/>
  <c r="AI50" i="14"/>
  <c r="AJ50" i="14" s="1"/>
  <c r="AG67" i="14"/>
  <c r="AM51" i="14"/>
  <c r="AN51" i="14" s="1"/>
  <c r="AM52" i="14"/>
  <c r="AN52" i="14" s="1"/>
  <c r="AP52" i="14" s="1"/>
  <c r="AN49" i="14"/>
  <c r="AP49" i="14" s="1"/>
  <c r="AQ49" i="14" s="1"/>
  <c r="N61" i="14"/>
  <c r="O61" i="14" s="1"/>
  <c r="L62" i="14"/>
  <c r="L63" i="14" s="1"/>
  <c r="U63" i="14" s="1"/>
  <c r="H64" i="14"/>
  <c r="H65" i="14" s="1"/>
  <c r="H68" i="14"/>
  <c r="Z62" i="14"/>
  <c r="Z63" i="14" s="1"/>
  <c r="AB61" i="14"/>
  <c r="AC61" i="14" s="1"/>
  <c r="AP47" i="14"/>
  <c r="AQ47" i="14" s="1"/>
  <c r="AG61" i="14"/>
  <c r="AI51" i="14"/>
  <c r="AJ51" i="14" s="1"/>
  <c r="S68" i="14"/>
  <c r="U67" i="14"/>
  <c r="V67" i="14" s="1"/>
  <c r="AQ52" i="14"/>
  <c r="AI52" i="14"/>
  <c r="AJ52" i="14" s="1"/>
  <c r="AI49" i="14"/>
  <c r="AJ49" i="14" s="1"/>
  <c r="Z68" i="14"/>
  <c r="Z69" i="14" s="1"/>
  <c r="AB67" i="14"/>
  <c r="AC67" i="14" s="1"/>
  <c r="N67" i="14"/>
  <c r="O67" i="14" s="1"/>
  <c r="L68" i="14"/>
  <c r="L69" i="14" s="1"/>
  <c r="U61" i="14"/>
  <c r="V61" i="14" s="1"/>
  <c r="S64" i="13"/>
  <c r="S65" i="13" s="1"/>
  <c r="N67" i="13"/>
  <c r="O67" i="13" s="1"/>
  <c r="L68" i="13"/>
  <c r="H62" i="13"/>
  <c r="U67" i="13"/>
  <c r="V67" i="13" s="1"/>
  <c r="S68" i="13"/>
  <c r="AI54" i="13"/>
  <c r="AJ54" i="13" s="1"/>
  <c r="AG61" i="13"/>
  <c r="AB62" i="13"/>
  <c r="AC62" i="13" s="1"/>
  <c r="V61" i="13"/>
  <c r="N61" i="13"/>
  <c r="O61" i="13" s="1"/>
  <c r="L62" i="13"/>
  <c r="Z68" i="13"/>
  <c r="AB67" i="13"/>
  <c r="AC67" i="13" s="1"/>
  <c r="H68" i="13"/>
  <c r="AG67" i="13"/>
  <c r="AP54" i="13"/>
  <c r="AQ54" i="13" s="1"/>
  <c r="Z63" i="13"/>
  <c r="N67" i="12"/>
  <c r="O67" i="12" s="1"/>
  <c r="L68" i="12"/>
  <c r="U68" i="12" s="1"/>
  <c r="V67" i="12"/>
  <c r="AI49" i="12"/>
  <c r="AJ49" i="12" s="1"/>
  <c r="H62" i="12"/>
  <c r="H63" i="12" s="1"/>
  <c r="AI52" i="12"/>
  <c r="AJ52" i="12" s="1"/>
  <c r="H68" i="12"/>
  <c r="S69" i="12"/>
  <c r="AG50" i="12"/>
  <c r="AG61" i="12" s="1"/>
  <c r="AI51" i="12"/>
  <c r="AJ51" i="12" s="1"/>
  <c r="S63" i="12"/>
  <c r="AM52" i="12"/>
  <c r="AN52" i="12" s="1"/>
  <c r="AP52" i="12" s="1"/>
  <c r="AQ52" i="12" s="1"/>
  <c r="AM51" i="12"/>
  <c r="AN51" i="12" s="1"/>
  <c r="AN49" i="12"/>
  <c r="AP49" i="12" s="1"/>
  <c r="AQ49" i="12" s="1"/>
  <c r="AP47" i="12"/>
  <c r="AQ47" i="12" s="1"/>
  <c r="Z62" i="12"/>
  <c r="AB61" i="12"/>
  <c r="AC61" i="12" s="1"/>
  <c r="AB50" i="12"/>
  <c r="AC50" i="12" s="1"/>
  <c r="Z67" i="12"/>
  <c r="N61" i="12"/>
  <c r="O61" i="12" s="1"/>
  <c r="L62" i="12"/>
  <c r="L63" i="12" s="1"/>
  <c r="V61" i="12"/>
  <c r="Z62" i="11"/>
  <c r="Z63" i="11" s="1"/>
  <c r="AB61" i="11"/>
  <c r="AC61" i="11" s="1"/>
  <c r="AI54" i="11"/>
  <c r="AJ54" i="11" s="1"/>
  <c r="AG61" i="11"/>
  <c r="H68" i="11"/>
  <c r="H69" i="11" s="1"/>
  <c r="U61" i="11"/>
  <c r="V61" i="11" s="1"/>
  <c r="S62" i="11"/>
  <c r="S63" i="11" s="1"/>
  <c r="U67" i="11"/>
  <c r="V67" i="11" s="1"/>
  <c r="S68" i="11"/>
  <c r="S69" i="11" s="1"/>
  <c r="AP54" i="11"/>
  <c r="AQ54" i="11" s="1"/>
  <c r="H62" i="11"/>
  <c r="H63" i="11" s="1"/>
  <c r="Z68" i="11"/>
  <c r="Z69" i="11" s="1"/>
  <c r="AB67" i="11"/>
  <c r="AC67" i="11" s="1"/>
  <c r="AG67" i="11"/>
  <c r="N61" i="11"/>
  <c r="O61" i="11" s="1"/>
  <c r="L62" i="11"/>
  <c r="L63" i="11" s="1"/>
  <c r="N67" i="11"/>
  <c r="O67" i="11" s="1"/>
  <c r="L68" i="11"/>
  <c r="U61" i="10"/>
  <c r="V61" i="10" s="1"/>
  <c r="S62" i="10"/>
  <c r="AI51" i="10"/>
  <c r="AJ51" i="10" s="1"/>
  <c r="AQ46" i="10"/>
  <c r="AI46" i="10"/>
  <c r="AQ52" i="10"/>
  <c r="AI52" i="10"/>
  <c r="AJ52" i="10" s="1"/>
  <c r="N61" i="10"/>
  <c r="O61" i="10" s="1"/>
  <c r="L62" i="10"/>
  <c r="L63" i="10" s="1"/>
  <c r="U50" i="10"/>
  <c r="V50" i="10" s="1"/>
  <c r="S67" i="10"/>
  <c r="H68" i="10"/>
  <c r="H69" i="10" s="1"/>
  <c r="AG47" i="10"/>
  <c r="AP47" i="10" s="1"/>
  <c r="AP51" i="10"/>
  <c r="AQ51" i="10" s="1"/>
  <c r="AB50" i="10"/>
  <c r="AC50" i="10" s="1"/>
  <c r="Z67" i="10"/>
  <c r="AN50" i="10"/>
  <c r="AN61" i="10" s="1"/>
  <c r="AN77" i="10" s="1"/>
  <c r="N67" i="10"/>
  <c r="O67" i="10" s="1"/>
  <c r="L68" i="10"/>
  <c r="L69" i="10" s="1"/>
  <c r="H64" i="10"/>
  <c r="O64" i="10" s="1"/>
  <c r="AP46" i="10"/>
  <c r="Z61" i="10"/>
  <c r="Z77" i="10" s="1"/>
  <c r="AN62" i="20" l="1"/>
  <c r="AN63" i="20" s="1"/>
  <c r="AP61" i="20"/>
  <c r="AQ61" i="20" s="1"/>
  <c r="AI61" i="20"/>
  <c r="AJ61" i="20" s="1"/>
  <c r="AG62" i="20"/>
  <c r="AP67" i="20"/>
  <c r="AQ67" i="20" s="1"/>
  <c r="AG68" i="20"/>
  <c r="AI67" i="20"/>
  <c r="AJ67" i="20" s="1"/>
  <c r="AN50" i="15"/>
  <c r="AP50" i="15" s="1"/>
  <c r="AQ50" i="15" s="1"/>
  <c r="AG67" i="15"/>
  <c r="AG68" i="15" s="1"/>
  <c r="AN50" i="13"/>
  <c r="AN61" i="13" s="1"/>
  <c r="AP61" i="13" s="1"/>
  <c r="AQ61" i="13" s="1"/>
  <c r="AN50" i="11"/>
  <c r="U78" i="17"/>
  <c r="V78" i="17" s="1"/>
  <c r="N78" i="17"/>
  <c r="O78" i="17" s="1"/>
  <c r="U78" i="10"/>
  <c r="V78" i="10" s="1"/>
  <c r="S79" i="17"/>
  <c r="U79" i="17" s="1"/>
  <c r="V79" i="17" s="1"/>
  <c r="L80" i="17"/>
  <c r="H79" i="17"/>
  <c r="U62" i="14"/>
  <c r="V62" i="14" s="1"/>
  <c r="AN78" i="10"/>
  <c r="AN79" i="10" s="1"/>
  <c r="Z78" i="10"/>
  <c r="AB78" i="10" s="1"/>
  <c r="AC78" i="10" s="1"/>
  <c r="AB77" i="10"/>
  <c r="AC77" i="10" s="1"/>
  <c r="N79" i="10"/>
  <c r="O79" i="10" s="1"/>
  <c r="L80" i="10"/>
  <c r="S79" i="10"/>
  <c r="N78" i="10"/>
  <c r="O78" i="10" s="1"/>
  <c r="AM52" i="16"/>
  <c r="AN52" i="16" s="1"/>
  <c r="AP52" i="16" s="1"/>
  <c r="AQ52" i="16" s="1"/>
  <c r="AM51" i="16"/>
  <c r="AN51" i="16" s="1"/>
  <c r="AP51" i="16" s="1"/>
  <c r="AQ51" i="16" s="1"/>
  <c r="AN49" i="16"/>
  <c r="AP49" i="16" s="1"/>
  <c r="AQ49" i="16" s="1"/>
  <c r="AI52" i="16"/>
  <c r="AJ52" i="16" s="1"/>
  <c r="Z61" i="16"/>
  <c r="Z67" i="16"/>
  <c r="AB50" i="16"/>
  <c r="AC50" i="16" s="1"/>
  <c r="AI51" i="16"/>
  <c r="AJ51" i="16" s="1"/>
  <c r="AI49" i="16"/>
  <c r="AJ49" i="16" s="1"/>
  <c r="AG50" i="16"/>
  <c r="AG61" i="16" s="1"/>
  <c r="H65" i="26"/>
  <c r="AI69" i="26"/>
  <c r="AJ69" i="26" s="1"/>
  <c r="AG70" i="26"/>
  <c r="AI65" i="26"/>
  <c r="AJ65" i="26" s="1"/>
  <c r="H70" i="26"/>
  <c r="O70" i="26" s="1"/>
  <c r="AN64" i="26"/>
  <c r="AP64" i="26" s="1"/>
  <c r="AP63" i="26"/>
  <c r="AQ63" i="26" s="1"/>
  <c r="AC70" i="26"/>
  <c r="U70" i="26"/>
  <c r="AN70" i="26"/>
  <c r="AN71" i="26" s="1"/>
  <c r="AP69" i="26"/>
  <c r="AQ69" i="26" s="1"/>
  <c r="AC64" i="26"/>
  <c r="V70" i="26"/>
  <c r="AI64" i="26"/>
  <c r="AQ64" i="26"/>
  <c r="N69" i="26"/>
  <c r="O69" i="26" s="1"/>
  <c r="Z70" i="26"/>
  <c r="Z71" i="26" s="1"/>
  <c r="AB69" i="26"/>
  <c r="AC69" i="26" s="1"/>
  <c r="AB64" i="26"/>
  <c r="AJ64" i="26"/>
  <c r="S71" i="26"/>
  <c r="L64" i="26"/>
  <c r="V63" i="26"/>
  <c r="N63" i="26"/>
  <c r="O63" i="26" s="1"/>
  <c r="S65" i="26"/>
  <c r="V64" i="24"/>
  <c r="N64" i="24"/>
  <c r="AC70" i="24"/>
  <c r="L65" i="24"/>
  <c r="S71" i="24"/>
  <c r="AB71" i="24" s="1"/>
  <c r="Z64" i="24"/>
  <c r="AB63" i="24"/>
  <c r="AC63" i="24" s="1"/>
  <c r="H71" i="24"/>
  <c r="AP61" i="24"/>
  <c r="AQ61" i="24" s="1"/>
  <c r="AN62" i="24"/>
  <c r="AN63" i="24" s="1"/>
  <c r="AI61" i="24"/>
  <c r="AJ61" i="24" s="1"/>
  <c r="AG62" i="24"/>
  <c r="AG63" i="24" s="1"/>
  <c r="V69" i="24"/>
  <c r="N69" i="24"/>
  <c r="O69" i="24" s="1"/>
  <c r="L70" i="24"/>
  <c r="L71" i="24" s="1"/>
  <c r="AB70" i="24"/>
  <c r="AJ70" i="24"/>
  <c r="AP67" i="24"/>
  <c r="AQ67" i="24" s="1"/>
  <c r="AN68" i="24"/>
  <c r="AI67" i="24"/>
  <c r="AJ67" i="24" s="1"/>
  <c r="AG68" i="24"/>
  <c r="U63" i="24"/>
  <c r="V63" i="24" s="1"/>
  <c r="S64" i="24"/>
  <c r="U69" i="21"/>
  <c r="V69" i="21" s="1"/>
  <c r="S70" i="21"/>
  <c r="S71" i="21" s="1"/>
  <c r="U63" i="21"/>
  <c r="V63" i="21" s="1"/>
  <c r="S64" i="21"/>
  <c r="S65" i="21" s="1"/>
  <c r="H64" i="21"/>
  <c r="O64" i="21" s="1"/>
  <c r="Z64" i="21"/>
  <c r="Z65" i="21" s="1"/>
  <c r="AB63" i="21"/>
  <c r="AC63" i="21" s="1"/>
  <c r="AP50" i="21"/>
  <c r="AQ50" i="21" s="1"/>
  <c r="AN61" i="21"/>
  <c r="AN67" i="21"/>
  <c r="AB68" i="21"/>
  <c r="AC68" i="21" s="1"/>
  <c r="N62" i="21"/>
  <c r="O62" i="21" s="1"/>
  <c r="Z70" i="21"/>
  <c r="AB69" i="21"/>
  <c r="AC69" i="21" s="1"/>
  <c r="N69" i="21"/>
  <c r="O69" i="21" s="1"/>
  <c r="L70" i="21"/>
  <c r="L71" i="21" s="1"/>
  <c r="H70" i="21"/>
  <c r="O70" i="21" s="1"/>
  <c r="N63" i="21"/>
  <c r="O63" i="21" s="1"/>
  <c r="L64" i="21"/>
  <c r="L65" i="21" s="1"/>
  <c r="U62" i="21"/>
  <c r="V62" i="21" s="1"/>
  <c r="U68" i="21"/>
  <c r="V68" i="21" s="1"/>
  <c r="N68" i="21"/>
  <c r="O68" i="21" s="1"/>
  <c r="AB62" i="21"/>
  <c r="AC62" i="21" s="1"/>
  <c r="AI50" i="21"/>
  <c r="AJ50" i="21" s="1"/>
  <c r="AG67" i="21"/>
  <c r="AG61" i="21"/>
  <c r="Z70" i="20"/>
  <c r="AB69" i="20"/>
  <c r="AC69" i="20" s="1"/>
  <c r="N64" i="20"/>
  <c r="O64" i="20" s="1"/>
  <c r="L70" i="20"/>
  <c r="V69" i="20"/>
  <c r="N69" i="20"/>
  <c r="O69" i="20" s="1"/>
  <c r="L65" i="20"/>
  <c r="H70" i="20"/>
  <c r="H71" i="20" s="1"/>
  <c r="U63" i="20"/>
  <c r="V63" i="20" s="1"/>
  <c r="S64" i="20"/>
  <c r="AB64" i="20" s="1"/>
  <c r="S71" i="20"/>
  <c r="AB63" i="20"/>
  <c r="AC63" i="20" s="1"/>
  <c r="AP61" i="19"/>
  <c r="AQ61" i="19" s="1"/>
  <c r="AN62" i="19"/>
  <c r="AI61" i="19"/>
  <c r="AJ61" i="19" s="1"/>
  <c r="AG62" i="19"/>
  <c r="Z70" i="19"/>
  <c r="AB69" i="19"/>
  <c r="AC69" i="19" s="1"/>
  <c r="AP67" i="19"/>
  <c r="AQ67" i="19" s="1"/>
  <c r="AN68" i="19"/>
  <c r="AN69" i="19" s="1"/>
  <c r="Z64" i="19"/>
  <c r="AB63" i="19"/>
  <c r="AC63" i="19" s="1"/>
  <c r="U64" i="19"/>
  <c r="V64" i="19" s="1"/>
  <c r="AI67" i="19"/>
  <c r="AJ67" i="19" s="1"/>
  <c r="AG68" i="19"/>
  <c r="V69" i="19"/>
  <c r="N69" i="19"/>
  <c r="O69" i="19" s="1"/>
  <c r="L70" i="19"/>
  <c r="U70" i="19" s="1"/>
  <c r="O63" i="19"/>
  <c r="H64" i="19"/>
  <c r="S65" i="19"/>
  <c r="L65" i="19"/>
  <c r="U68" i="18"/>
  <c r="V68" i="18" s="1"/>
  <c r="Z62" i="18"/>
  <c r="AB61" i="18"/>
  <c r="AC61" i="18" s="1"/>
  <c r="N69" i="18"/>
  <c r="O69" i="18" s="1"/>
  <c r="L70" i="18"/>
  <c r="U70" i="18" s="1"/>
  <c r="H70" i="18"/>
  <c r="Z68" i="18"/>
  <c r="Z69" i="18" s="1"/>
  <c r="AB67" i="18"/>
  <c r="AC67" i="18" s="1"/>
  <c r="AP50" i="18"/>
  <c r="AQ50" i="18" s="1"/>
  <c r="AN67" i="18"/>
  <c r="AN61" i="18"/>
  <c r="H63" i="18"/>
  <c r="S64" i="18"/>
  <c r="N62" i="18"/>
  <c r="O62" i="18" s="1"/>
  <c r="N68" i="18"/>
  <c r="O68" i="18" s="1"/>
  <c r="AI50" i="18"/>
  <c r="AJ50" i="18" s="1"/>
  <c r="AG67" i="18"/>
  <c r="AG61" i="18"/>
  <c r="L63" i="18"/>
  <c r="U63" i="18" s="1"/>
  <c r="U62" i="18"/>
  <c r="V62" i="18" s="1"/>
  <c r="U69" i="18"/>
  <c r="V69" i="18" s="1"/>
  <c r="L64" i="17"/>
  <c r="N63" i="17"/>
  <c r="O63" i="17" s="1"/>
  <c r="H64" i="17"/>
  <c r="H65" i="17" s="1"/>
  <c r="AB50" i="17"/>
  <c r="AC50" i="17" s="1"/>
  <c r="Z67" i="17"/>
  <c r="AI52" i="17"/>
  <c r="AJ52" i="17" s="1"/>
  <c r="AP47" i="17"/>
  <c r="AQ47" i="17" s="1"/>
  <c r="H69" i="17"/>
  <c r="Z61" i="17"/>
  <c r="AI49" i="17"/>
  <c r="AJ49" i="17" s="1"/>
  <c r="N68" i="17"/>
  <c r="O68" i="17" s="1"/>
  <c r="AG50" i="17"/>
  <c r="AG61" i="17" s="1"/>
  <c r="U67" i="17"/>
  <c r="V67" i="17" s="1"/>
  <c r="S68" i="17"/>
  <c r="AI51" i="17"/>
  <c r="AJ51" i="17" s="1"/>
  <c r="L69" i="17"/>
  <c r="U62" i="17"/>
  <c r="V62" i="17" s="1"/>
  <c r="AM52" i="17"/>
  <c r="AN52" i="17" s="1"/>
  <c r="AP52" i="17" s="1"/>
  <c r="AQ52" i="17" s="1"/>
  <c r="AM51" i="17"/>
  <c r="AN51" i="17" s="1"/>
  <c r="AN49" i="17"/>
  <c r="AP49" i="17" s="1"/>
  <c r="AQ49" i="17" s="1"/>
  <c r="S63" i="17"/>
  <c r="N62" i="17"/>
  <c r="O62" i="17" s="1"/>
  <c r="N63" i="16"/>
  <c r="O63" i="16" s="1"/>
  <c r="L64" i="16"/>
  <c r="L65" i="16" s="1"/>
  <c r="N68" i="16"/>
  <c r="O68" i="16" s="1"/>
  <c r="L69" i="16"/>
  <c r="H65" i="16"/>
  <c r="H64" i="16"/>
  <c r="U68" i="16"/>
  <c r="V68" i="16" s="1"/>
  <c r="U62" i="16"/>
  <c r="V62" i="16" s="1"/>
  <c r="N62" i="16"/>
  <c r="O62" i="16" s="1"/>
  <c r="H70" i="16"/>
  <c r="H71" i="16" s="1"/>
  <c r="S69" i="16"/>
  <c r="S63" i="16"/>
  <c r="H70" i="15"/>
  <c r="U62" i="15"/>
  <c r="V62" i="15" s="1"/>
  <c r="U68" i="15"/>
  <c r="V68" i="15" s="1"/>
  <c r="AI61" i="15"/>
  <c r="AJ61" i="15" s="1"/>
  <c r="AG62" i="15"/>
  <c r="N69" i="15"/>
  <c r="O69" i="15" s="1"/>
  <c r="L70" i="15"/>
  <c r="AI67" i="15"/>
  <c r="AJ67" i="15" s="1"/>
  <c r="AB62" i="15"/>
  <c r="AC62" i="15" s="1"/>
  <c r="Z63" i="15"/>
  <c r="S63" i="15"/>
  <c r="S69" i="15"/>
  <c r="N68" i="15"/>
  <c r="O68" i="15" s="1"/>
  <c r="O62" i="15"/>
  <c r="H63" i="15"/>
  <c r="AB68" i="15"/>
  <c r="AC68" i="15" s="1"/>
  <c r="Z69" i="15"/>
  <c r="AN50" i="14"/>
  <c r="AP50" i="14" s="1"/>
  <c r="AQ50" i="14" s="1"/>
  <c r="L70" i="14"/>
  <c r="L71" i="14" s="1"/>
  <c r="Z70" i="14"/>
  <c r="AI61" i="14"/>
  <c r="AJ61" i="14" s="1"/>
  <c r="AG62" i="14"/>
  <c r="AG63" i="14" s="1"/>
  <c r="H69" i="14"/>
  <c r="AB62" i="14"/>
  <c r="AC62" i="14" s="1"/>
  <c r="N62" i="14"/>
  <c r="O62" i="14" s="1"/>
  <c r="S65" i="14"/>
  <c r="U68" i="14"/>
  <c r="V68" i="14" s="1"/>
  <c r="AP51" i="14"/>
  <c r="AQ51" i="14" s="1"/>
  <c r="N68" i="14"/>
  <c r="O68" i="14" s="1"/>
  <c r="S69" i="14"/>
  <c r="AB69" i="14" s="1"/>
  <c r="AI67" i="14"/>
  <c r="AJ67" i="14" s="1"/>
  <c r="AG68" i="14"/>
  <c r="AB68" i="14"/>
  <c r="AC68" i="14" s="1"/>
  <c r="Z64" i="14"/>
  <c r="Z65" i="14" s="1"/>
  <c r="AB63" i="14"/>
  <c r="AC63" i="14" s="1"/>
  <c r="V63" i="14"/>
  <c r="N63" i="14"/>
  <c r="O63" i="14" s="1"/>
  <c r="L64" i="14"/>
  <c r="U64" i="14" s="1"/>
  <c r="N62" i="13"/>
  <c r="O62" i="13" s="1"/>
  <c r="N68" i="13"/>
  <c r="O68" i="13" s="1"/>
  <c r="L63" i="13"/>
  <c r="U68" i="13"/>
  <c r="V68" i="13" s="1"/>
  <c r="L69" i="13"/>
  <c r="AI67" i="13"/>
  <c r="AJ67" i="13" s="1"/>
  <c r="AG68" i="13"/>
  <c r="H69" i="13"/>
  <c r="AB68" i="13"/>
  <c r="AC68" i="13" s="1"/>
  <c r="AI61" i="13"/>
  <c r="AJ61" i="13" s="1"/>
  <c r="AG62" i="13"/>
  <c r="S69" i="13"/>
  <c r="H63" i="13"/>
  <c r="Z64" i="13"/>
  <c r="Z65" i="13" s="1"/>
  <c r="AB63" i="13"/>
  <c r="AC63" i="13" s="1"/>
  <c r="U62" i="13"/>
  <c r="V62" i="13" s="1"/>
  <c r="Z69" i="13"/>
  <c r="N63" i="12"/>
  <c r="O63" i="12" s="1"/>
  <c r="L64" i="12"/>
  <c r="AB62" i="12"/>
  <c r="AC62" i="12" s="1"/>
  <c r="U62" i="12"/>
  <c r="V62" i="12" s="1"/>
  <c r="AP51" i="12"/>
  <c r="AQ51" i="12" s="1"/>
  <c r="AI61" i="12"/>
  <c r="AJ61" i="12" s="1"/>
  <c r="AG62" i="12"/>
  <c r="AG63" i="12" s="1"/>
  <c r="N68" i="12"/>
  <c r="O68" i="12" s="1"/>
  <c r="V68" i="12"/>
  <c r="H69" i="12"/>
  <c r="H64" i="12"/>
  <c r="H65" i="12" s="1"/>
  <c r="Z68" i="12"/>
  <c r="AB67" i="12"/>
  <c r="AC67" i="12" s="1"/>
  <c r="AN50" i="12"/>
  <c r="S64" i="12"/>
  <c r="U63" i="12"/>
  <c r="V63" i="12" s="1"/>
  <c r="AI50" i="12"/>
  <c r="AJ50" i="12" s="1"/>
  <c r="AG67" i="12"/>
  <c r="L69" i="12"/>
  <c r="N62" i="12"/>
  <c r="O62" i="12" s="1"/>
  <c r="S70" i="12"/>
  <c r="Z63" i="12"/>
  <c r="N63" i="11"/>
  <c r="O63" i="11" s="1"/>
  <c r="L64" i="11"/>
  <c r="Z70" i="11"/>
  <c r="Z71" i="11" s="1"/>
  <c r="AB69" i="11"/>
  <c r="AC69" i="11" s="1"/>
  <c r="S70" i="11"/>
  <c r="H70" i="11"/>
  <c r="Z64" i="11"/>
  <c r="AB63" i="11"/>
  <c r="AC63" i="11" s="1"/>
  <c r="N68" i="11"/>
  <c r="O68" i="11" s="1"/>
  <c r="AI67" i="11"/>
  <c r="AJ67" i="11" s="1"/>
  <c r="AG68" i="11"/>
  <c r="L69" i="11"/>
  <c r="AI61" i="11"/>
  <c r="AJ61" i="11" s="1"/>
  <c r="AG62" i="11"/>
  <c r="AB68" i="11"/>
  <c r="AC68" i="11" s="1"/>
  <c r="U63" i="11"/>
  <c r="V63" i="11" s="1"/>
  <c r="S64" i="11"/>
  <c r="N62" i="11"/>
  <c r="O62" i="11" s="1"/>
  <c r="H64" i="11"/>
  <c r="U68" i="11"/>
  <c r="V68" i="11" s="1"/>
  <c r="U62" i="11"/>
  <c r="V62" i="11" s="1"/>
  <c r="AB62" i="11"/>
  <c r="AC62" i="11" s="1"/>
  <c r="Z68" i="10"/>
  <c r="Z69" i="10" s="1"/>
  <c r="AB67" i="10"/>
  <c r="AC67" i="10" s="1"/>
  <c r="H70" i="10"/>
  <c r="O70" i="10" s="1"/>
  <c r="U62" i="10"/>
  <c r="V62" i="10" s="1"/>
  <c r="Z62" i="10"/>
  <c r="AB61" i="10"/>
  <c r="AC61" i="10" s="1"/>
  <c r="AI47" i="10"/>
  <c r="AJ47" i="10" s="1"/>
  <c r="AG50" i="10"/>
  <c r="AQ47" i="10"/>
  <c r="N62" i="10"/>
  <c r="O62" i="10" s="1"/>
  <c r="AN62" i="10"/>
  <c r="AN63" i="10" s="1"/>
  <c r="N69" i="10"/>
  <c r="O69" i="10" s="1"/>
  <c r="L70" i="10"/>
  <c r="U67" i="10"/>
  <c r="V67" i="10" s="1"/>
  <c r="S68" i="10"/>
  <c r="S69" i="10" s="1"/>
  <c r="N63" i="10"/>
  <c r="O63" i="10" s="1"/>
  <c r="L64" i="10"/>
  <c r="L65" i="10" s="1"/>
  <c r="S63" i="10"/>
  <c r="H65" i="10"/>
  <c r="N68" i="10"/>
  <c r="O68" i="10" s="1"/>
  <c r="AN67" i="10"/>
  <c r="AI68" i="20" l="1"/>
  <c r="AJ68" i="20" s="1"/>
  <c r="AP68" i="20"/>
  <c r="AQ68" i="20" s="1"/>
  <c r="AG69" i="20"/>
  <c r="AN64" i="20"/>
  <c r="AN65" i="20" s="1"/>
  <c r="AP62" i="20"/>
  <c r="AQ62" i="20" s="1"/>
  <c r="AI62" i="20"/>
  <c r="AJ62" i="20" s="1"/>
  <c r="AG63" i="20"/>
  <c r="AP63" i="20" s="1"/>
  <c r="AQ63" i="20" s="1"/>
  <c r="AN61" i="15"/>
  <c r="AN67" i="15"/>
  <c r="AN62" i="13"/>
  <c r="AP62" i="13" s="1"/>
  <c r="AQ62" i="13" s="1"/>
  <c r="AP50" i="13"/>
  <c r="AQ50" i="13" s="1"/>
  <c r="AN67" i="13"/>
  <c r="AP50" i="11"/>
  <c r="AQ50" i="11" s="1"/>
  <c r="AN61" i="11"/>
  <c r="AN67" i="11"/>
  <c r="U70" i="24"/>
  <c r="AG78" i="17"/>
  <c r="AG79" i="17" s="1"/>
  <c r="AI77" i="17"/>
  <c r="AJ77" i="17" s="1"/>
  <c r="Z78" i="17"/>
  <c r="Z79" i="17" s="1"/>
  <c r="AB77" i="17"/>
  <c r="AC77" i="17" s="1"/>
  <c r="S80" i="17"/>
  <c r="L81" i="17"/>
  <c r="N79" i="17"/>
  <c r="O79" i="17" s="1"/>
  <c r="H80" i="17"/>
  <c r="H81" i="17" s="1"/>
  <c r="AN67" i="14"/>
  <c r="AN68" i="14" s="1"/>
  <c r="AP68" i="14" s="1"/>
  <c r="AQ68" i="14" s="1"/>
  <c r="AN61" i="14"/>
  <c r="AP61" i="14" s="1"/>
  <c r="AQ61" i="14" s="1"/>
  <c r="Z79" i="10"/>
  <c r="Z80" i="10" s="1"/>
  <c r="AN80" i="10"/>
  <c r="AN81" i="10" s="1"/>
  <c r="S80" i="10"/>
  <c r="U80" i="10" s="1"/>
  <c r="V80" i="10" s="1"/>
  <c r="U79" i="10"/>
  <c r="V79" i="10" s="1"/>
  <c r="L81" i="10"/>
  <c r="N81" i="10" s="1"/>
  <c r="O81" i="10" s="1"/>
  <c r="E42" i="28" s="1"/>
  <c r="N80" i="10"/>
  <c r="O80" i="10" s="1"/>
  <c r="AG62" i="16"/>
  <c r="AG63" i="16" s="1"/>
  <c r="AG64" i="16" s="1"/>
  <c r="AG65" i="16" s="1"/>
  <c r="AI61" i="16"/>
  <c r="AJ61" i="16" s="1"/>
  <c r="Z62" i="16"/>
  <c r="AB61" i="16"/>
  <c r="AC61" i="16" s="1"/>
  <c r="Z68" i="16"/>
  <c r="AB67" i="16"/>
  <c r="AC67" i="16" s="1"/>
  <c r="AN50" i="16"/>
  <c r="AG67" i="16"/>
  <c r="AI50" i="16"/>
  <c r="AJ50" i="16" s="1"/>
  <c r="N64" i="26"/>
  <c r="V64" i="26"/>
  <c r="AB71" i="26"/>
  <c r="AC71" i="26" s="1"/>
  <c r="AQ70" i="26"/>
  <c r="AI70" i="26"/>
  <c r="L65" i="26"/>
  <c r="N70" i="26"/>
  <c r="U71" i="26"/>
  <c r="V71" i="26" s="1"/>
  <c r="U64" i="26"/>
  <c r="AB70" i="26"/>
  <c r="AJ70" i="26"/>
  <c r="AN65" i="26"/>
  <c r="AP65" i="26" s="1"/>
  <c r="AQ65" i="26" s="1"/>
  <c r="AP70" i="26"/>
  <c r="H71" i="26"/>
  <c r="AG71" i="26"/>
  <c r="AB65" i="26"/>
  <c r="AC65" i="26" s="1"/>
  <c r="AC64" i="24"/>
  <c r="U64" i="24"/>
  <c r="AI68" i="24"/>
  <c r="AJ68" i="24" s="1"/>
  <c r="AB64" i="24"/>
  <c r="AJ64" i="24"/>
  <c r="S65" i="24"/>
  <c r="AG69" i="24"/>
  <c r="AP68" i="24"/>
  <c r="AQ68" i="24" s="1"/>
  <c r="Z65" i="24"/>
  <c r="AN69" i="24"/>
  <c r="V70" i="24"/>
  <c r="N70" i="24"/>
  <c r="AI62" i="24"/>
  <c r="AJ62" i="24" s="1"/>
  <c r="AP62" i="24"/>
  <c r="AQ62" i="24" s="1"/>
  <c r="AC71" i="24"/>
  <c r="U71" i="24"/>
  <c r="V71" i="24" s="1"/>
  <c r="N71" i="24"/>
  <c r="O71" i="24" s="1"/>
  <c r="AI63" i="24"/>
  <c r="AJ63" i="24" s="1"/>
  <c r="AG64" i="24"/>
  <c r="AG65" i="24" s="1"/>
  <c r="AP63" i="24"/>
  <c r="AQ63" i="24" s="1"/>
  <c r="AN64" i="24"/>
  <c r="N65" i="24"/>
  <c r="O65" i="24" s="1"/>
  <c r="H71" i="21"/>
  <c r="N71" i="21" s="1"/>
  <c r="O71" i="21" s="1"/>
  <c r="U71" i="21"/>
  <c r="V71" i="21" s="1"/>
  <c r="U65" i="21"/>
  <c r="V65" i="21" s="1"/>
  <c r="AP67" i="21"/>
  <c r="AQ67" i="21" s="1"/>
  <c r="AN68" i="21"/>
  <c r="AN69" i="21" s="1"/>
  <c r="AJ70" i="21"/>
  <c r="AB70" i="21"/>
  <c r="AB65" i="21"/>
  <c r="AC65" i="21" s="1"/>
  <c r="AI61" i="21"/>
  <c r="AJ61" i="21" s="1"/>
  <c r="AG62" i="21"/>
  <c r="Z71" i="21"/>
  <c r="H65" i="21"/>
  <c r="AI67" i="21"/>
  <c r="AJ67" i="21" s="1"/>
  <c r="AG68" i="21"/>
  <c r="U64" i="21"/>
  <c r="AC64" i="21"/>
  <c r="U70" i="21"/>
  <c r="AC70" i="21"/>
  <c r="V64" i="21"/>
  <c r="N64" i="21"/>
  <c r="V70" i="21"/>
  <c r="N70" i="21"/>
  <c r="AP61" i="21"/>
  <c r="AQ61" i="21" s="1"/>
  <c r="AN62" i="21"/>
  <c r="AN63" i="21" s="1"/>
  <c r="AB64" i="21"/>
  <c r="AJ64" i="21"/>
  <c r="AB70" i="20"/>
  <c r="AC70" i="20" s="1"/>
  <c r="AC64" i="20"/>
  <c r="U64" i="20"/>
  <c r="V64" i="20" s="1"/>
  <c r="N70" i="20"/>
  <c r="O70" i="20" s="1"/>
  <c r="Z71" i="20"/>
  <c r="S65" i="20"/>
  <c r="N65" i="20"/>
  <c r="O65" i="20" s="1"/>
  <c r="L71" i="20"/>
  <c r="U70" i="20"/>
  <c r="V70" i="20" s="1"/>
  <c r="AN70" i="19"/>
  <c r="AN71" i="19" s="1"/>
  <c r="AB70" i="19"/>
  <c r="AC70" i="19" s="1"/>
  <c r="U65" i="19"/>
  <c r="V65" i="19" s="1"/>
  <c r="V70" i="19"/>
  <c r="N70" i="19"/>
  <c r="O70" i="19" s="1"/>
  <c r="AI68" i="19"/>
  <c r="AJ68" i="19" s="1"/>
  <c r="AB64" i="19"/>
  <c r="AC64" i="19" s="1"/>
  <c r="Z71" i="19"/>
  <c r="L71" i="19"/>
  <c r="AG69" i="19"/>
  <c r="Z65" i="19"/>
  <c r="AI62" i="19"/>
  <c r="AJ62" i="19" s="1"/>
  <c r="AP62" i="19"/>
  <c r="AQ62" i="19" s="1"/>
  <c r="H65" i="19"/>
  <c r="N64" i="19"/>
  <c r="O64" i="19" s="1"/>
  <c r="AP68" i="19"/>
  <c r="AQ68" i="19" s="1"/>
  <c r="AG63" i="19"/>
  <c r="AN63" i="19"/>
  <c r="H64" i="18"/>
  <c r="H65" i="18" s="1"/>
  <c r="V63" i="18"/>
  <c r="N63" i="18"/>
  <c r="O63" i="18" s="1"/>
  <c r="L64" i="18"/>
  <c r="U64" i="18" s="1"/>
  <c r="AP67" i="18"/>
  <c r="AQ67" i="18" s="1"/>
  <c r="AN68" i="18"/>
  <c r="AB68" i="18"/>
  <c r="AC68" i="18" s="1"/>
  <c r="H71" i="18"/>
  <c r="AB62" i="18"/>
  <c r="AC62" i="18" s="1"/>
  <c r="AI67" i="18"/>
  <c r="AJ67" i="18" s="1"/>
  <c r="AG68" i="18"/>
  <c r="V70" i="18"/>
  <c r="N70" i="18"/>
  <c r="O70" i="18" s="1"/>
  <c r="AP61" i="18"/>
  <c r="AQ61" i="18" s="1"/>
  <c r="AN62" i="18"/>
  <c r="AN63" i="18" s="1"/>
  <c r="L71" i="18"/>
  <c r="AI61" i="18"/>
  <c r="AJ61" i="18" s="1"/>
  <c r="AG62" i="18"/>
  <c r="S65" i="18"/>
  <c r="Z70" i="18"/>
  <c r="Z71" i="18" s="1"/>
  <c r="AB69" i="18"/>
  <c r="AC69" i="18" s="1"/>
  <c r="Z63" i="18"/>
  <c r="AI61" i="17"/>
  <c r="AJ61" i="17" s="1"/>
  <c r="AG62" i="17"/>
  <c r="AP51" i="17"/>
  <c r="AQ51" i="17" s="1"/>
  <c r="L70" i="17"/>
  <c r="N69" i="17"/>
  <c r="O69" i="17" s="1"/>
  <c r="U68" i="17"/>
  <c r="V68" i="17" s="1"/>
  <c r="Z68" i="17"/>
  <c r="AB67" i="17"/>
  <c r="AC67" i="17" s="1"/>
  <c r="N64" i="17"/>
  <c r="O64" i="17" s="1"/>
  <c r="Z62" i="17"/>
  <c r="AB61" i="17"/>
  <c r="AC61" i="17" s="1"/>
  <c r="L65" i="17"/>
  <c r="U63" i="17"/>
  <c r="V63" i="17" s="1"/>
  <c r="S64" i="17"/>
  <c r="H70" i="17"/>
  <c r="H71" i="17" s="1"/>
  <c r="AN50" i="17"/>
  <c r="AN61" i="17" s="1"/>
  <c r="AI50" i="17"/>
  <c r="AJ50" i="17" s="1"/>
  <c r="AG67" i="17"/>
  <c r="S69" i="17"/>
  <c r="S64" i="16"/>
  <c r="S65" i="16" s="1"/>
  <c r="U63" i="16"/>
  <c r="V63" i="16" s="1"/>
  <c r="N69" i="16"/>
  <c r="O69" i="16" s="1"/>
  <c r="L70" i="16"/>
  <c r="L71" i="16" s="1"/>
  <c r="N65" i="16"/>
  <c r="O65" i="16" s="1"/>
  <c r="S70" i="16"/>
  <c r="U69" i="16"/>
  <c r="V69" i="16" s="1"/>
  <c r="N64" i="16"/>
  <c r="O64" i="16" s="1"/>
  <c r="Z70" i="15"/>
  <c r="Z71" i="15" s="1"/>
  <c r="AB69" i="15"/>
  <c r="AC69" i="15" s="1"/>
  <c r="H64" i="15"/>
  <c r="N63" i="15"/>
  <c r="O63" i="15" s="1"/>
  <c r="U69" i="15"/>
  <c r="V69" i="15" s="1"/>
  <c r="S70" i="15"/>
  <c r="U63" i="15"/>
  <c r="V63" i="15" s="1"/>
  <c r="S64" i="15"/>
  <c r="S65" i="15" s="1"/>
  <c r="AI68" i="15"/>
  <c r="AJ68" i="15" s="1"/>
  <c r="N70" i="15"/>
  <c r="O70" i="15" s="1"/>
  <c r="Z64" i="15"/>
  <c r="AB63" i="15"/>
  <c r="AC63" i="15" s="1"/>
  <c r="AG69" i="15"/>
  <c r="L71" i="15"/>
  <c r="AI62" i="15"/>
  <c r="AJ62" i="15" s="1"/>
  <c r="AG63" i="15"/>
  <c r="H71" i="15"/>
  <c r="AB65" i="14"/>
  <c r="AC65" i="14" s="1"/>
  <c r="AI63" i="14"/>
  <c r="AJ63" i="14" s="1"/>
  <c r="AG64" i="14"/>
  <c r="AI68" i="14"/>
  <c r="AJ68" i="14" s="1"/>
  <c r="V64" i="14"/>
  <c r="N64" i="14"/>
  <c r="O64" i="14" s="1"/>
  <c r="AG69" i="14"/>
  <c r="H70" i="14"/>
  <c r="N70" i="14" s="1"/>
  <c r="N69" i="14"/>
  <c r="O69" i="14" s="1"/>
  <c r="AB64" i="14"/>
  <c r="AC64" i="14" s="1"/>
  <c r="AC69" i="14"/>
  <c r="S70" i="14"/>
  <c r="U69" i="14"/>
  <c r="V69" i="14" s="1"/>
  <c r="L65" i="14"/>
  <c r="AI62" i="14"/>
  <c r="AJ62" i="14" s="1"/>
  <c r="Z71" i="14"/>
  <c r="AB65" i="13"/>
  <c r="AC65" i="13" s="1"/>
  <c r="Z70" i="13"/>
  <c r="Z71" i="13" s="1"/>
  <c r="AB69" i="13"/>
  <c r="AC69" i="13" s="1"/>
  <c r="U69" i="13"/>
  <c r="V69" i="13" s="1"/>
  <c r="S70" i="13"/>
  <c r="S71" i="13" s="1"/>
  <c r="AI68" i="13"/>
  <c r="AJ68" i="13" s="1"/>
  <c r="AI62" i="13"/>
  <c r="AJ62" i="13" s="1"/>
  <c r="AG69" i="13"/>
  <c r="N69" i="13"/>
  <c r="O69" i="13" s="1"/>
  <c r="L70" i="13"/>
  <c r="L71" i="13" s="1"/>
  <c r="N63" i="13"/>
  <c r="O63" i="13" s="1"/>
  <c r="L64" i="13"/>
  <c r="L65" i="13" s="1"/>
  <c r="U63" i="13"/>
  <c r="V63" i="13" s="1"/>
  <c r="H64" i="13"/>
  <c r="H65" i="13" s="1"/>
  <c r="H70" i="13"/>
  <c r="AB64" i="13"/>
  <c r="AC64" i="13" s="1"/>
  <c r="AG63" i="13"/>
  <c r="U64" i="12"/>
  <c r="V64" i="12" s="1"/>
  <c r="N64" i="12"/>
  <c r="O64" i="12" s="1"/>
  <c r="N69" i="12"/>
  <c r="O69" i="12" s="1"/>
  <c r="L70" i="12"/>
  <c r="L71" i="12" s="1"/>
  <c r="S65" i="12"/>
  <c r="AB68" i="12"/>
  <c r="AC68" i="12" s="1"/>
  <c r="L65" i="12"/>
  <c r="Z64" i="12"/>
  <c r="AB63" i="12"/>
  <c r="AC63" i="12" s="1"/>
  <c r="S71" i="12"/>
  <c r="AP50" i="12"/>
  <c r="AQ50" i="12" s="1"/>
  <c r="AN67" i="12"/>
  <c r="Z69" i="12"/>
  <c r="H70" i="12"/>
  <c r="AI63" i="12"/>
  <c r="AJ63" i="12" s="1"/>
  <c r="AG64" i="12"/>
  <c r="AG65" i="12" s="1"/>
  <c r="AN61" i="12"/>
  <c r="U69" i="12"/>
  <c r="V69" i="12" s="1"/>
  <c r="AI67" i="12"/>
  <c r="AJ67" i="12" s="1"/>
  <c r="AG68" i="12"/>
  <c r="AG69" i="12" s="1"/>
  <c r="AI62" i="12"/>
  <c r="AJ62" i="12" s="1"/>
  <c r="AI68" i="11"/>
  <c r="AJ68" i="11" s="1"/>
  <c r="AB64" i="11"/>
  <c r="AC64" i="11" s="1"/>
  <c r="AI62" i="11"/>
  <c r="AJ62" i="11" s="1"/>
  <c r="AG69" i="11"/>
  <c r="Z65" i="11"/>
  <c r="N64" i="11"/>
  <c r="O64" i="11" s="1"/>
  <c r="U64" i="11"/>
  <c r="V64" i="11" s="1"/>
  <c r="AG63" i="11"/>
  <c r="N69" i="11"/>
  <c r="O69" i="11" s="1"/>
  <c r="L70" i="11"/>
  <c r="U70" i="11" s="1"/>
  <c r="S71" i="11"/>
  <c r="L65" i="11"/>
  <c r="H65" i="11"/>
  <c r="S65" i="11"/>
  <c r="H71" i="11"/>
  <c r="U69" i="11"/>
  <c r="V69" i="11" s="1"/>
  <c r="AB70" i="11"/>
  <c r="AC70" i="11" s="1"/>
  <c r="V70" i="10"/>
  <c r="N70" i="10"/>
  <c r="AN64" i="10"/>
  <c r="AN65" i="10" s="1"/>
  <c r="AN68" i="10"/>
  <c r="U68" i="10"/>
  <c r="V68" i="10" s="1"/>
  <c r="AI50" i="10"/>
  <c r="AJ50" i="10" s="1"/>
  <c r="AG67" i="10"/>
  <c r="AG61" i="10"/>
  <c r="AG77" i="10" s="1"/>
  <c r="AB62" i="10"/>
  <c r="AC62" i="10" s="1"/>
  <c r="AP50" i="10"/>
  <c r="AQ50" i="10" s="1"/>
  <c r="U63" i="10"/>
  <c r="V63" i="10" s="1"/>
  <c r="S64" i="10"/>
  <c r="S65" i="10" s="1"/>
  <c r="Z63" i="10"/>
  <c r="H71" i="10"/>
  <c r="AB68" i="10"/>
  <c r="AC68" i="10" s="1"/>
  <c r="N65" i="10"/>
  <c r="O65" i="10" s="1"/>
  <c r="E43" i="28" s="1"/>
  <c r="V64" i="10"/>
  <c r="N64" i="10"/>
  <c r="U69" i="10"/>
  <c r="V69" i="10" s="1"/>
  <c r="S70" i="10"/>
  <c r="L71" i="10"/>
  <c r="Z70" i="10"/>
  <c r="Z71" i="10" s="1"/>
  <c r="AB69" i="10"/>
  <c r="AC69" i="10" s="1"/>
  <c r="AG70" i="20" l="1"/>
  <c r="AP69" i="20"/>
  <c r="AQ69" i="20" s="1"/>
  <c r="AI69" i="20"/>
  <c r="AJ69" i="20" s="1"/>
  <c r="AG71" i="20"/>
  <c r="AP71" i="20" s="1"/>
  <c r="AQ71" i="20" s="1"/>
  <c r="AI63" i="20"/>
  <c r="AJ63" i="20" s="1"/>
  <c r="AG64" i="20"/>
  <c r="AN68" i="15"/>
  <c r="AP67" i="15"/>
  <c r="AQ67" i="15" s="1"/>
  <c r="AN62" i="15"/>
  <c r="AP62" i="15" s="1"/>
  <c r="AQ62" i="15" s="1"/>
  <c r="AP61" i="15"/>
  <c r="AQ61" i="15" s="1"/>
  <c r="AN63" i="13"/>
  <c r="AP63" i="13" s="1"/>
  <c r="AQ63" i="13" s="1"/>
  <c r="AN68" i="13"/>
  <c r="AP67" i="13"/>
  <c r="AQ67" i="13" s="1"/>
  <c r="AN68" i="11"/>
  <c r="AP68" i="11" s="1"/>
  <c r="AQ68" i="11" s="1"/>
  <c r="AP67" i="11"/>
  <c r="AQ67" i="11" s="1"/>
  <c r="AP61" i="11"/>
  <c r="AQ61" i="11" s="1"/>
  <c r="AN62" i="11"/>
  <c r="AP62" i="11" s="1"/>
  <c r="AQ62" i="11" s="1"/>
  <c r="AB79" i="10"/>
  <c r="AC79" i="10" s="1"/>
  <c r="S81" i="10"/>
  <c r="U81" i="10" s="1"/>
  <c r="V81" i="10" s="1"/>
  <c r="F42" i="28" s="1"/>
  <c r="AN62" i="14"/>
  <c r="AP62" i="14" s="1"/>
  <c r="AQ62" i="14" s="1"/>
  <c r="AP67" i="14"/>
  <c r="AQ67" i="14" s="1"/>
  <c r="AB80" i="10"/>
  <c r="AC80" i="10" s="1"/>
  <c r="AN78" i="17"/>
  <c r="AP78" i="17" s="1"/>
  <c r="AQ78" i="17" s="1"/>
  <c r="AP77" i="17"/>
  <c r="AQ77" i="17" s="1"/>
  <c r="AG80" i="17"/>
  <c r="AG81" i="17" s="1"/>
  <c r="Z80" i="17"/>
  <c r="AI79" i="17"/>
  <c r="AJ79" i="17" s="1"/>
  <c r="AB79" i="17"/>
  <c r="AC79" i="17" s="1"/>
  <c r="AI78" i="17"/>
  <c r="AJ78" i="17" s="1"/>
  <c r="AB78" i="17"/>
  <c r="AC78" i="17" s="1"/>
  <c r="S81" i="17"/>
  <c r="U81" i="17" s="1"/>
  <c r="V81" i="17" s="1"/>
  <c r="F17" i="28" s="1"/>
  <c r="F17" i="33" s="1"/>
  <c r="U80" i="17"/>
  <c r="V80" i="17" s="1"/>
  <c r="N81" i="17"/>
  <c r="O81" i="17" s="1"/>
  <c r="E17" i="28" s="1"/>
  <c r="E17" i="33" s="1"/>
  <c r="N80" i="17"/>
  <c r="O80" i="17" s="1"/>
  <c r="U70" i="12"/>
  <c r="V70" i="12" s="1"/>
  <c r="AI77" i="10"/>
  <c r="AJ77" i="10" s="1"/>
  <c r="AG78" i="10"/>
  <c r="AG79" i="10" s="1"/>
  <c r="AP77" i="10"/>
  <c r="AQ77" i="10" s="1"/>
  <c r="Z81" i="10"/>
  <c r="Z69" i="16"/>
  <c r="AB68" i="16"/>
  <c r="AC68" i="16" s="1"/>
  <c r="AG68" i="16"/>
  <c r="AI67" i="16"/>
  <c r="AJ67" i="16" s="1"/>
  <c r="AN61" i="16"/>
  <c r="AP50" i="16"/>
  <c r="AQ50" i="16" s="1"/>
  <c r="AN67" i="16"/>
  <c r="AB62" i="16"/>
  <c r="AC62" i="16" s="1"/>
  <c r="Z63" i="16"/>
  <c r="AI62" i="16"/>
  <c r="AJ62" i="16" s="1"/>
  <c r="N65" i="26"/>
  <c r="O65" i="26" s="1"/>
  <c r="N71" i="26"/>
  <c r="O71" i="26" s="1"/>
  <c r="AI71" i="26"/>
  <c r="AJ71" i="26" s="1"/>
  <c r="U65" i="26"/>
  <c r="V65" i="26" s="1"/>
  <c r="AP71" i="26"/>
  <c r="AQ71" i="26" s="1"/>
  <c r="AP64" i="24"/>
  <c r="AN65" i="24"/>
  <c r="AP65" i="24" s="1"/>
  <c r="AQ65" i="24" s="1"/>
  <c r="AB65" i="24"/>
  <c r="AC65" i="24" s="1"/>
  <c r="AI65" i="24"/>
  <c r="AJ65" i="24" s="1"/>
  <c r="AP69" i="24"/>
  <c r="AQ69" i="24" s="1"/>
  <c r="AN70" i="24"/>
  <c r="AN71" i="24" s="1"/>
  <c r="AI69" i="24"/>
  <c r="AJ69" i="24" s="1"/>
  <c r="AG70" i="24"/>
  <c r="U65" i="24"/>
  <c r="V65" i="24" s="1"/>
  <c r="AQ64" i="24"/>
  <c r="AI64" i="24"/>
  <c r="AN64" i="21"/>
  <c r="AN65" i="21" s="1"/>
  <c r="AI68" i="21"/>
  <c r="AJ68" i="21" s="1"/>
  <c r="AG69" i="21"/>
  <c r="AP69" i="21" s="1"/>
  <c r="AB71" i="21"/>
  <c r="AC71" i="21" s="1"/>
  <c r="AP68" i="21"/>
  <c r="AQ68" i="21" s="1"/>
  <c r="AI62" i="21"/>
  <c r="AJ62" i="21" s="1"/>
  <c r="AN70" i="21"/>
  <c r="AN71" i="21" s="1"/>
  <c r="AP62" i="21"/>
  <c r="AQ62" i="21" s="1"/>
  <c r="AG63" i="21"/>
  <c r="N65" i="21"/>
  <c r="O65" i="21" s="1"/>
  <c r="N71" i="20"/>
  <c r="O71" i="20" s="1"/>
  <c r="U71" i="20"/>
  <c r="V71" i="20" s="1"/>
  <c r="U65" i="20"/>
  <c r="V65" i="20" s="1"/>
  <c r="AB65" i="20"/>
  <c r="AC65" i="20" s="1"/>
  <c r="AB71" i="20"/>
  <c r="AC71" i="20" s="1"/>
  <c r="AP63" i="19"/>
  <c r="AQ63" i="19" s="1"/>
  <c r="AN64" i="19"/>
  <c r="AB65" i="19"/>
  <c r="AC65" i="19" s="1"/>
  <c r="AB71" i="19"/>
  <c r="AC71" i="19" s="1"/>
  <c r="AI63" i="19"/>
  <c r="AJ63" i="19" s="1"/>
  <c r="AG64" i="19"/>
  <c r="AG65" i="19" s="1"/>
  <c r="AI69" i="19"/>
  <c r="AJ69" i="19" s="1"/>
  <c r="AG70" i="19"/>
  <c r="AP70" i="19" s="1"/>
  <c r="AP69" i="19"/>
  <c r="AQ69" i="19" s="1"/>
  <c r="N71" i="19"/>
  <c r="O71" i="19" s="1"/>
  <c r="U71" i="19"/>
  <c r="V71" i="19" s="1"/>
  <c r="N65" i="19"/>
  <c r="O65" i="19" s="1"/>
  <c r="Z64" i="18"/>
  <c r="AB63" i="18"/>
  <c r="AC63" i="18" s="1"/>
  <c r="AB71" i="18"/>
  <c r="AC71" i="18" s="1"/>
  <c r="AN64" i="18"/>
  <c r="AI68" i="18"/>
  <c r="AJ68" i="18" s="1"/>
  <c r="AG69" i="18"/>
  <c r="AP68" i="18"/>
  <c r="AQ68" i="18" s="1"/>
  <c r="AI62" i="18"/>
  <c r="AJ62" i="18" s="1"/>
  <c r="N71" i="18"/>
  <c r="O71" i="18" s="1"/>
  <c r="U71" i="18"/>
  <c r="V71" i="18" s="1"/>
  <c r="AN69" i="18"/>
  <c r="V64" i="18"/>
  <c r="N64" i="18"/>
  <c r="O64" i="18" s="1"/>
  <c r="AB70" i="18"/>
  <c r="AC70" i="18" s="1"/>
  <c r="AG63" i="18"/>
  <c r="AP62" i="18"/>
  <c r="AQ62" i="18" s="1"/>
  <c r="L65" i="18"/>
  <c r="AB68" i="17"/>
  <c r="AC68" i="17" s="1"/>
  <c r="U69" i="17"/>
  <c r="V69" i="17" s="1"/>
  <c r="S70" i="17"/>
  <c r="S71" i="17" s="1"/>
  <c r="AB62" i="17"/>
  <c r="AC62" i="17" s="1"/>
  <c r="Z69" i="17"/>
  <c r="AN62" i="17"/>
  <c r="AP62" i="17" s="1"/>
  <c r="AQ62" i="17" s="1"/>
  <c r="AP61" i="17"/>
  <c r="AQ61" i="17" s="1"/>
  <c r="AI67" i="17"/>
  <c r="AJ67" i="17" s="1"/>
  <c r="AG68" i="17"/>
  <c r="AG69" i="17" s="1"/>
  <c r="AP50" i="17"/>
  <c r="AQ50" i="17" s="1"/>
  <c r="AN67" i="17"/>
  <c r="U64" i="17"/>
  <c r="V64" i="17" s="1"/>
  <c r="N65" i="17"/>
  <c r="O65" i="17" s="1"/>
  <c r="E18" i="28" s="1"/>
  <c r="Z63" i="17"/>
  <c r="N70" i="17"/>
  <c r="O70" i="17" s="1"/>
  <c r="AI62" i="17"/>
  <c r="AJ62" i="17" s="1"/>
  <c r="S65" i="17"/>
  <c r="L71" i="17"/>
  <c r="AG63" i="17"/>
  <c r="U65" i="16"/>
  <c r="V65" i="16" s="1"/>
  <c r="U70" i="16"/>
  <c r="V70" i="16" s="1"/>
  <c r="S71" i="16"/>
  <c r="N70" i="16"/>
  <c r="O70" i="16" s="1"/>
  <c r="N71" i="16"/>
  <c r="O71" i="16" s="1"/>
  <c r="U64" i="16"/>
  <c r="V64" i="16" s="1"/>
  <c r="AB64" i="15"/>
  <c r="AC64" i="15" s="1"/>
  <c r="U70" i="15"/>
  <c r="V70" i="15" s="1"/>
  <c r="AI69" i="15"/>
  <c r="AJ69" i="15" s="1"/>
  <c r="AG70" i="15"/>
  <c r="Z65" i="15"/>
  <c r="U64" i="15"/>
  <c r="V64" i="15" s="1"/>
  <c r="S71" i="15"/>
  <c r="AI63" i="15"/>
  <c r="AJ63" i="15" s="1"/>
  <c r="AG64" i="15"/>
  <c r="AG65" i="15" s="1"/>
  <c r="N64" i="15"/>
  <c r="O64" i="15" s="1"/>
  <c r="H65" i="15"/>
  <c r="AB70" i="15"/>
  <c r="AC70" i="15" s="1"/>
  <c r="N71" i="15"/>
  <c r="O71" i="15" s="1"/>
  <c r="U65" i="15"/>
  <c r="V65" i="15" s="1"/>
  <c r="U70" i="14"/>
  <c r="V70" i="14" s="1"/>
  <c r="AI64" i="14"/>
  <c r="AJ64" i="14" s="1"/>
  <c r="S71" i="14"/>
  <c r="AB71" i="14" s="1"/>
  <c r="O70" i="14"/>
  <c r="AN69" i="14"/>
  <c r="N65" i="14"/>
  <c r="O65" i="14" s="1"/>
  <c r="AB70" i="14"/>
  <c r="AC70" i="14" s="1"/>
  <c r="AI69" i="14"/>
  <c r="AJ69" i="14" s="1"/>
  <c r="AG70" i="14"/>
  <c r="U65" i="14"/>
  <c r="V65" i="14" s="1"/>
  <c r="AG65" i="14"/>
  <c r="H71" i="14"/>
  <c r="AB71" i="13"/>
  <c r="AC71" i="13" s="1"/>
  <c r="N65" i="13"/>
  <c r="O65" i="13" s="1"/>
  <c r="U65" i="13"/>
  <c r="V65" i="13" s="1"/>
  <c r="U71" i="13"/>
  <c r="V71" i="13" s="1"/>
  <c r="AI63" i="13"/>
  <c r="AJ63" i="13" s="1"/>
  <c r="AG64" i="13"/>
  <c r="AB70" i="13"/>
  <c r="AC70" i="13" s="1"/>
  <c r="H71" i="13"/>
  <c r="N71" i="13" s="1"/>
  <c r="N64" i="13"/>
  <c r="O64" i="13" s="1"/>
  <c r="U64" i="13"/>
  <c r="V64" i="13" s="1"/>
  <c r="N70" i="13"/>
  <c r="O70" i="13" s="1"/>
  <c r="AI69" i="13"/>
  <c r="AJ69" i="13" s="1"/>
  <c r="AG70" i="13"/>
  <c r="U70" i="13"/>
  <c r="V70" i="13" s="1"/>
  <c r="AI69" i="12"/>
  <c r="AJ69" i="12" s="1"/>
  <c r="AG70" i="12"/>
  <c r="AG71" i="12" s="1"/>
  <c r="Z70" i="12"/>
  <c r="AB69" i="12"/>
  <c r="AC69" i="12" s="1"/>
  <c r="N65" i="12"/>
  <c r="O65" i="12" s="1"/>
  <c r="AN68" i="12"/>
  <c r="AP68" i="12" s="1"/>
  <c r="AQ68" i="12" s="1"/>
  <c r="AP67" i="12"/>
  <c r="AQ67" i="12" s="1"/>
  <c r="AI64" i="12"/>
  <c r="AJ64" i="12" s="1"/>
  <c r="H71" i="12"/>
  <c r="N71" i="12" s="1"/>
  <c r="AB64" i="12"/>
  <c r="AC64" i="12" s="1"/>
  <c r="N70" i="12"/>
  <c r="O70" i="12" s="1"/>
  <c r="AI68" i="12"/>
  <c r="AJ68" i="12" s="1"/>
  <c r="U71" i="12"/>
  <c r="V71" i="12" s="1"/>
  <c r="Z65" i="12"/>
  <c r="U65" i="12"/>
  <c r="V65" i="12" s="1"/>
  <c r="AN62" i="12"/>
  <c r="AP62" i="12" s="1"/>
  <c r="AQ62" i="12" s="1"/>
  <c r="AP61" i="12"/>
  <c r="AQ61" i="12" s="1"/>
  <c r="L71" i="11"/>
  <c r="N65" i="11"/>
  <c r="O65" i="11" s="1"/>
  <c r="AB65" i="11"/>
  <c r="AC65" i="11" s="1"/>
  <c r="AI69" i="11"/>
  <c r="AJ69" i="11" s="1"/>
  <c r="AG70" i="11"/>
  <c r="AB71" i="11"/>
  <c r="AC71" i="11" s="1"/>
  <c r="U65" i="11"/>
  <c r="V65" i="11" s="1"/>
  <c r="V70" i="11"/>
  <c r="N70" i="11"/>
  <c r="O70" i="11" s="1"/>
  <c r="AI63" i="11"/>
  <c r="AJ63" i="11" s="1"/>
  <c r="AG64" i="11"/>
  <c r="U70" i="10"/>
  <c r="AC70" i="10"/>
  <c r="U65" i="10"/>
  <c r="V65" i="10" s="1"/>
  <c r="F43" i="28" s="1"/>
  <c r="Z64" i="10"/>
  <c r="Z65" i="10" s="1"/>
  <c r="AB63" i="10"/>
  <c r="AC63" i="10" s="1"/>
  <c r="AI61" i="10"/>
  <c r="AJ61" i="10" s="1"/>
  <c r="AG62" i="10"/>
  <c r="AG63" i="10" s="1"/>
  <c r="AP61" i="10"/>
  <c r="AQ61" i="10" s="1"/>
  <c r="AJ70" i="10"/>
  <c r="AB70" i="10"/>
  <c r="S71" i="10"/>
  <c r="AB71" i="10" s="1"/>
  <c r="AI67" i="10"/>
  <c r="AJ67" i="10" s="1"/>
  <c r="AG68" i="10"/>
  <c r="AP68" i="10" s="1"/>
  <c r="AP67" i="10"/>
  <c r="AQ67" i="10" s="1"/>
  <c r="N71" i="10"/>
  <c r="O71" i="10" s="1"/>
  <c r="AN69" i="10"/>
  <c r="U64" i="10"/>
  <c r="AC64" i="10"/>
  <c r="AN63" i="15" l="1"/>
  <c r="AI71" i="20"/>
  <c r="AJ71" i="20" s="1"/>
  <c r="AI64" i="20"/>
  <c r="AJ64" i="20" s="1"/>
  <c r="AG65" i="20"/>
  <c r="AP64" i="20"/>
  <c r="AQ64" i="20" s="1"/>
  <c r="AP70" i="20"/>
  <c r="AQ70" i="20" s="1"/>
  <c r="AI70" i="20"/>
  <c r="AJ70" i="20" s="1"/>
  <c r="AN64" i="15"/>
  <c r="AN65" i="15" s="1"/>
  <c r="AP65" i="15" s="1"/>
  <c r="AQ65" i="15" s="1"/>
  <c r="AP63" i="15"/>
  <c r="AQ63" i="15" s="1"/>
  <c r="AN69" i="15"/>
  <c r="AP68" i="15"/>
  <c r="AQ68" i="15" s="1"/>
  <c r="AN64" i="13"/>
  <c r="AN65" i="13" s="1"/>
  <c r="AN69" i="13"/>
  <c r="AP68" i="13"/>
  <c r="AQ68" i="13" s="1"/>
  <c r="AN69" i="11"/>
  <c r="AN63" i="11"/>
  <c r="AN63" i="14"/>
  <c r="AP63" i="14" s="1"/>
  <c r="AQ63" i="14" s="1"/>
  <c r="AB81" i="10"/>
  <c r="AC81" i="10" s="1"/>
  <c r="G42" i="28" s="1"/>
  <c r="AN79" i="17"/>
  <c r="AN80" i="17" s="1"/>
  <c r="AP80" i="17" s="1"/>
  <c r="AQ80" i="17" s="1"/>
  <c r="AI80" i="17"/>
  <c r="AJ80" i="17" s="1"/>
  <c r="AP64" i="19"/>
  <c r="AQ64" i="19" s="1"/>
  <c r="AB80" i="17"/>
  <c r="AC80" i="17" s="1"/>
  <c r="Z81" i="17"/>
  <c r="AI81" i="17" s="1"/>
  <c r="AJ81" i="17" s="1"/>
  <c r="H17" i="28" s="1"/>
  <c r="H17" i="33" s="1"/>
  <c r="AG71" i="11"/>
  <c r="AG69" i="10"/>
  <c r="AI69" i="10" s="1"/>
  <c r="AJ69" i="10" s="1"/>
  <c r="AG80" i="10"/>
  <c r="AG81" i="10" s="1"/>
  <c r="AI79" i="10"/>
  <c r="AJ79" i="10" s="1"/>
  <c r="AP79" i="10"/>
  <c r="AQ79" i="10" s="1"/>
  <c r="AI78" i="10"/>
  <c r="AJ78" i="10" s="1"/>
  <c r="AP78" i="10"/>
  <c r="AQ78" i="10" s="1"/>
  <c r="AN68" i="16"/>
  <c r="AP67" i="16"/>
  <c r="AQ67" i="16" s="1"/>
  <c r="AG69" i="16"/>
  <c r="AI68" i="16"/>
  <c r="AJ68" i="16" s="1"/>
  <c r="AI63" i="16"/>
  <c r="AJ63" i="16" s="1"/>
  <c r="Z64" i="16"/>
  <c r="AB63" i="16"/>
  <c r="AC63" i="16" s="1"/>
  <c r="AN62" i="16"/>
  <c r="AP62" i="16" s="1"/>
  <c r="AQ62" i="16" s="1"/>
  <c r="AP61" i="16"/>
  <c r="AQ61" i="16" s="1"/>
  <c r="Z70" i="16"/>
  <c r="AB70" i="16" s="1"/>
  <c r="AC70" i="16" s="1"/>
  <c r="AB69" i="16"/>
  <c r="AC69" i="16" s="1"/>
  <c r="AQ70" i="24"/>
  <c r="AI70" i="24"/>
  <c r="AG71" i="24"/>
  <c r="AP70" i="24"/>
  <c r="AI63" i="21"/>
  <c r="AJ63" i="21" s="1"/>
  <c r="AG64" i="21"/>
  <c r="AP63" i="21"/>
  <c r="AQ63" i="21" s="1"/>
  <c r="AQ69" i="21"/>
  <c r="AI69" i="21"/>
  <c r="AJ69" i="21" s="1"/>
  <c r="AG70" i="21"/>
  <c r="AG71" i="19"/>
  <c r="AI71" i="19" s="1"/>
  <c r="AJ71" i="19" s="1"/>
  <c r="AN65" i="19"/>
  <c r="AP65" i="19" s="1"/>
  <c r="AQ65" i="19" s="1"/>
  <c r="AI65" i="19"/>
  <c r="AJ65" i="19" s="1"/>
  <c r="AQ70" i="19"/>
  <c r="AI70" i="19"/>
  <c r="AJ70" i="19" s="1"/>
  <c r="AI64" i="19"/>
  <c r="AJ64" i="19" s="1"/>
  <c r="N65" i="18"/>
  <c r="O65" i="18" s="1"/>
  <c r="U65" i="18"/>
  <c r="V65" i="18" s="1"/>
  <c r="AB64" i="18"/>
  <c r="AC64" i="18" s="1"/>
  <c r="Z65" i="18"/>
  <c r="AI63" i="18"/>
  <c r="AJ63" i="18" s="1"/>
  <c r="AG64" i="18"/>
  <c r="AP64" i="18" s="1"/>
  <c r="AN65" i="18"/>
  <c r="AP69" i="18"/>
  <c r="AQ69" i="18" s="1"/>
  <c r="AN70" i="18"/>
  <c r="AN71" i="18" s="1"/>
  <c r="AI69" i="18"/>
  <c r="AJ69" i="18" s="1"/>
  <c r="AG70" i="18"/>
  <c r="AG71" i="18" s="1"/>
  <c r="AP63" i="18"/>
  <c r="AQ63" i="18" s="1"/>
  <c r="AI63" i="17"/>
  <c r="AJ63" i="17" s="1"/>
  <c r="AG64" i="17"/>
  <c r="Z64" i="17"/>
  <c r="AB63" i="17"/>
  <c r="AC63" i="17" s="1"/>
  <c r="AI69" i="17"/>
  <c r="AJ69" i="17" s="1"/>
  <c r="AG70" i="17"/>
  <c r="N71" i="17"/>
  <c r="O71" i="17" s="1"/>
  <c r="AN68" i="17"/>
  <c r="AP68" i="17" s="1"/>
  <c r="AQ68" i="17" s="1"/>
  <c r="AP67" i="17"/>
  <c r="AQ67" i="17" s="1"/>
  <c r="AN63" i="17"/>
  <c r="U70" i="17"/>
  <c r="V70" i="17" s="1"/>
  <c r="U65" i="17"/>
  <c r="V65" i="17" s="1"/>
  <c r="F18" i="28" s="1"/>
  <c r="Z70" i="17"/>
  <c r="AB69" i="17"/>
  <c r="AC69" i="17" s="1"/>
  <c r="U71" i="17"/>
  <c r="V71" i="17" s="1"/>
  <c r="AI68" i="17"/>
  <c r="AJ68" i="17" s="1"/>
  <c r="U71" i="16"/>
  <c r="V71" i="16" s="1"/>
  <c r="AI65" i="15"/>
  <c r="AJ65" i="15" s="1"/>
  <c r="U71" i="15"/>
  <c r="V71" i="15" s="1"/>
  <c r="AI70" i="15"/>
  <c r="AJ70" i="15" s="1"/>
  <c r="AG71" i="15"/>
  <c r="AI64" i="15"/>
  <c r="AJ64" i="15" s="1"/>
  <c r="AP64" i="15"/>
  <c r="AQ64" i="15" s="1"/>
  <c r="N65" i="15"/>
  <c r="O65" i="15" s="1"/>
  <c r="AB65" i="15"/>
  <c r="AC65" i="15" s="1"/>
  <c r="AB71" i="15"/>
  <c r="AC71" i="15" s="1"/>
  <c r="AP69" i="14"/>
  <c r="AQ69" i="14" s="1"/>
  <c r="AN70" i="14"/>
  <c r="AP70" i="14" s="1"/>
  <c r="AQ70" i="14" s="1"/>
  <c r="AI70" i="14"/>
  <c r="AJ70" i="14" s="1"/>
  <c r="N71" i="14"/>
  <c r="O71" i="14" s="1"/>
  <c r="AI65" i="14"/>
  <c r="AJ65" i="14" s="1"/>
  <c r="AG71" i="14"/>
  <c r="AC71" i="14"/>
  <c r="U71" i="14"/>
  <c r="V71" i="14" s="1"/>
  <c r="AI70" i="13"/>
  <c r="AJ70" i="13" s="1"/>
  <c r="AG71" i="13"/>
  <c r="O71" i="13"/>
  <c r="AI64" i="13"/>
  <c r="AJ64" i="13" s="1"/>
  <c r="AG65" i="13"/>
  <c r="AB65" i="12"/>
  <c r="AC65" i="12" s="1"/>
  <c r="AI65" i="12"/>
  <c r="AJ65" i="12" s="1"/>
  <c r="AB70" i="12"/>
  <c r="AC70" i="12" s="1"/>
  <c r="AN63" i="12"/>
  <c r="O71" i="12"/>
  <c r="Z71" i="12"/>
  <c r="AN69" i="12"/>
  <c r="AI70" i="12"/>
  <c r="AJ70" i="12" s="1"/>
  <c r="N71" i="11"/>
  <c r="O71" i="11" s="1"/>
  <c r="U71" i="11"/>
  <c r="V71" i="11" s="1"/>
  <c r="AI64" i="11"/>
  <c r="AJ64" i="11" s="1"/>
  <c r="AG65" i="11"/>
  <c r="AI70" i="11"/>
  <c r="AJ70" i="11" s="1"/>
  <c r="AB65" i="10"/>
  <c r="AC65" i="10" s="1"/>
  <c r="G43" i="28" s="1"/>
  <c r="AI63" i="10"/>
  <c r="AJ63" i="10" s="1"/>
  <c r="AG64" i="10"/>
  <c r="AP63" i="10"/>
  <c r="AQ63" i="10" s="1"/>
  <c r="AN70" i="10"/>
  <c r="AB64" i="10"/>
  <c r="AJ64" i="10"/>
  <c r="AQ68" i="10"/>
  <c r="AI68" i="10"/>
  <c r="AJ68" i="10" s="1"/>
  <c r="U71" i="10"/>
  <c r="V71" i="10" s="1"/>
  <c r="AC71" i="10"/>
  <c r="AI62" i="10"/>
  <c r="AJ62" i="10" s="1"/>
  <c r="AP62" i="10"/>
  <c r="AQ62" i="10" s="1"/>
  <c r="AG70" i="10" l="1"/>
  <c r="AQ70" i="10" s="1"/>
  <c r="AP69" i="10"/>
  <c r="AQ69" i="10" s="1"/>
  <c r="AP65" i="20"/>
  <c r="AQ65" i="20" s="1"/>
  <c r="AI65" i="20"/>
  <c r="AJ65" i="20" s="1"/>
  <c r="AN70" i="15"/>
  <c r="AP69" i="15"/>
  <c r="AQ69" i="15" s="1"/>
  <c r="AN64" i="14"/>
  <c r="AP64" i="14" s="1"/>
  <c r="AQ64" i="14" s="1"/>
  <c r="AP64" i="13"/>
  <c r="AQ64" i="13" s="1"/>
  <c r="AN70" i="13"/>
  <c r="AP69" i="13"/>
  <c r="AQ69" i="13" s="1"/>
  <c r="AN64" i="11"/>
  <c r="AP63" i="11"/>
  <c r="AQ63" i="11" s="1"/>
  <c r="AN70" i="11"/>
  <c r="AP70" i="11" s="1"/>
  <c r="AQ70" i="11" s="1"/>
  <c r="AP69" i="11"/>
  <c r="AQ69" i="11" s="1"/>
  <c r="Z71" i="16"/>
  <c r="AB71" i="16" s="1"/>
  <c r="AC71" i="16" s="1"/>
  <c r="AP79" i="17"/>
  <c r="AQ79" i="17" s="1"/>
  <c r="AP71" i="19"/>
  <c r="AQ71" i="19" s="1"/>
  <c r="AB81" i="17"/>
  <c r="AC81" i="17" s="1"/>
  <c r="G17" i="28" s="1"/>
  <c r="G17" i="33" s="1"/>
  <c r="AI71" i="11"/>
  <c r="AJ71" i="11" s="1"/>
  <c r="AN81" i="17"/>
  <c r="AP81" i="17" s="1"/>
  <c r="AQ81" i="17" s="1"/>
  <c r="I17" i="28" s="1"/>
  <c r="I17" i="33" s="1"/>
  <c r="AI81" i="10"/>
  <c r="AJ81" i="10" s="1"/>
  <c r="H42" i="28" s="1"/>
  <c r="AP81" i="10"/>
  <c r="AQ81" i="10" s="1"/>
  <c r="I42" i="28" s="1"/>
  <c r="AI80" i="10"/>
  <c r="AJ80" i="10" s="1"/>
  <c r="AP80" i="10"/>
  <c r="AQ80" i="10" s="1"/>
  <c r="AG70" i="16"/>
  <c r="AI69" i="16"/>
  <c r="AJ69" i="16" s="1"/>
  <c r="AN63" i="16"/>
  <c r="Z65" i="16"/>
  <c r="AB64" i="16"/>
  <c r="AC64" i="16" s="1"/>
  <c r="AI64" i="16"/>
  <c r="AJ64" i="16" s="1"/>
  <c r="AP68" i="16"/>
  <c r="AQ68" i="16" s="1"/>
  <c r="AN69" i="16"/>
  <c r="AI71" i="24"/>
  <c r="AJ71" i="24" s="1"/>
  <c r="AP71" i="24"/>
  <c r="AQ71" i="24" s="1"/>
  <c r="AQ70" i="21"/>
  <c r="AI70" i="21"/>
  <c r="AP70" i="21"/>
  <c r="AG71" i="21"/>
  <c r="AQ64" i="21"/>
  <c r="AI64" i="21"/>
  <c r="AP64" i="21"/>
  <c r="AG65" i="21"/>
  <c r="AG65" i="18"/>
  <c r="AP65" i="18" s="1"/>
  <c r="AQ65" i="18" s="1"/>
  <c r="AI70" i="18"/>
  <c r="AJ70" i="18" s="1"/>
  <c r="AP70" i="18"/>
  <c r="AQ70" i="18" s="1"/>
  <c r="AQ64" i="18"/>
  <c r="AI64" i="18"/>
  <c r="AJ64" i="18" s="1"/>
  <c r="AB65" i="18"/>
  <c r="AC65" i="18" s="1"/>
  <c r="AI71" i="18"/>
  <c r="AJ71" i="18" s="1"/>
  <c r="AP71" i="18"/>
  <c r="AQ71" i="18" s="1"/>
  <c r="AB70" i="17"/>
  <c r="AC70" i="17" s="1"/>
  <c r="AI70" i="17"/>
  <c r="AJ70" i="17" s="1"/>
  <c r="AI64" i="17"/>
  <c r="AJ64" i="17" s="1"/>
  <c r="Z71" i="17"/>
  <c r="AN69" i="17"/>
  <c r="AG71" i="17"/>
  <c r="AG65" i="17"/>
  <c r="AN64" i="17"/>
  <c r="AP64" i="17" s="1"/>
  <c r="AQ64" i="17" s="1"/>
  <c r="AP63" i="17"/>
  <c r="AQ63" i="17" s="1"/>
  <c r="AB64" i="17"/>
  <c r="AC64" i="17" s="1"/>
  <c r="Z65" i="17"/>
  <c r="AI71" i="15"/>
  <c r="AJ71" i="15" s="1"/>
  <c r="AI71" i="14"/>
  <c r="AJ71" i="14" s="1"/>
  <c r="AN71" i="14"/>
  <c r="AP71" i="14" s="1"/>
  <c r="AQ71" i="14" s="1"/>
  <c r="AP65" i="13"/>
  <c r="AQ65" i="13" s="1"/>
  <c r="AI65" i="13"/>
  <c r="AJ65" i="13" s="1"/>
  <c r="AI71" i="13"/>
  <c r="AJ71" i="13" s="1"/>
  <c r="AN64" i="12"/>
  <c r="AP64" i="12" s="1"/>
  <c r="AQ64" i="12" s="1"/>
  <c r="AP63" i="12"/>
  <c r="AQ63" i="12" s="1"/>
  <c r="AN70" i="12"/>
  <c r="AP70" i="12" s="1"/>
  <c r="AQ70" i="12" s="1"/>
  <c r="AP69" i="12"/>
  <c r="AQ69" i="12" s="1"/>
  <c r="AB71" i="12"/>
  <c r="AC71" i="12" s="1"/>
  <c r="AI71" i="12"/>
  <c r="AJ71" i="12" s="1"/>
  <c r="AI65" i="11"/>
  <c r="AJ65" i="11" s="1"/>
  <c r="AP70" i="10"/>
  <c r="AQ64" i="10"/>
  <c r="AI64" i="10"/>
  <c r="AP64" i="10"/>
  <c r="AG71" i="10"/>
  <c r="AN71" i="10"/>
  <c r="AG65" i="10"/>
  <c r="AI70" i="10" l="1"/>
  <c r="AN65" i="14"/>
  <c r="AP65" i="14" s="1"/>
  <c r="AQ65" i="14" s="1"/>
  <c r="AN71" i="15"/>
  <c r="AP71" i="15" s="1"/>
  <c r="AQ71" i="15" s="1"/>
  <c r="AP70" i="15"/>
  <c r="AQ70" i="15" s="1"/>
  <c r="AN71" i="13"/>
  <c r="AP71" i="13" s="1"/>
  <c r="AQ71" i="13" s="1"/>
  <c r="AP70" i="13"/>
  <c r="AQ70" i="13" s="1"/>
  <c r="AP64" i="11"/>
  <c r="AQ64" i="11" s="1"/>
  <c r="AN65" i="11"/>
  <c r="AP65" i="11" s="1"/>
  <c r="AQ65" i="11" s="1"/>
  <c r="AN71" i="11"/>
  <c r="AP71" i="11" s="1"/>
  <c r="AQ71" i="11" s="1"/>
  <c r="AI65" i="18"/>
  <c r="AJ65" i="18" s="1"/>
  <c r="AP71" i="10"/>
  <c r="AQ71" i="10" s="1"/>
  <c r="AN64" i="16"/>
  <c r="AP63" i="16"/>
  <c r="AQ63" i="16" s="1"/>
  <c r="AB65" i="16"/>
  <c r="AC65" i="16" s="1"/>
  <c r="AI65" i="16"/>
  <c r="AJ65" i="16" s="1"/>
  <c r="AP69" i="16"/>
  <c r="AQ69" i="16" s="1"/>
  <c r="AN70" i="16"/>
  <c r="AP70" i="16" s="1"/>
  <c r="AQ70" i="16" s="1"/>
  <c r="AG71" i="16"/>
  <c r="AI71" i="16" s="1"/>
  <c r="AJ71" i="16" s="1"/>
  <c r="AI70" i="16"/>
  <c r="AJ70" i="16" s="1"/>
  <c r="AI71" i="21"/>
  <c r="AJ71" i="21" s="1"/>
  <c r="AP71" i="21"/>
  <c r="AQ71" i="21" s="1"/>
  <c r="AI65" i="21"/>
  <c r="AJ65" i="21" s="1"/>
  <c r="AP65" i="21"/>
  <c r="AQ65" i="21" s="1"/>
  <c r="AB65" i="17"/>
  <c r="AC65" i="17" s="1"/>
  <c r="G18" i="28" s="1"/>
  <c r="AN65" i="17"/>
  <c r="AP65" i="17" s="1"/>
  <c r="AQ65" i="17" s="1"/>
  <c r="I18" i="28" s="1"/>
  <c r="AB71" i="17"/>
  <c r="AC71" i="17" s="1"/>
  <c r="AN70" i="17"/>
  <c r="AP70" i="17" s="1"/>
  <c r="AQ70" i="17" s="1"/>
  <c r="AP69" i="17"/>
  <c r="AQ69" i="17" s="1"/>
  <c r="AI65" i="17"/>
  <c r="AJ65" i="17" s="1"/>
  <c r="H18" i="28" s="1"/>
  <c r="AI71" i="17"/>
  <c r="AJ71" i="17" s="1"/>
  <c r="AN71" i="12"/>
  <c r="AP71" i="12" s="1"/>
  <c r="AQ71" i="12" s="1"/>
  <c r="AN65" i="12"/>
  <c r="AP65" i="12" s="1"/>
  <c r="AQ65" i="12" s="1"/>
  <c r="AI71" i="10"/>
  <c r="AJ71" i="10" s="1"/>
  <c r="AI65" i="10"/>
  <c r="AJ65" i="10" s="1"/>
  <c r="H43" i="28" s="1"/>
  <c r="AP65" i="10"/>
  <c r="AQ65" i="10" s="1"/>
  <c r="I43" i="28" s="1"/>
  <c r="AN71" i="16" l="1"/>
  <c r="AP71" i="16" s="1"/>
  <c r="AQ71" i="16" s="1"/>
  <c r="AN65" i="16"/>
  <c r="AP65" i="16" s="1"/>
  <c r="AQ65" i="16" s="1"/>
  <c r="AP64" i="16"/>
  <c r="AQ64" i="16" s="1"/>
  <c r="AN71" i="17"/>
  <c r="AP71" i="17" s="1"/>
  <c r="AQ71" i="17" s="1"/>
  <c r="Q74" i="9"/>
  <c r="X74" i="9" s="1"/>
  <c r="AM59" i="9"/>
  <c r="AN59" i="9" s="1"/>
  <c r="AP59" i="9" s="1"/>
  <c r="AG59" i="9"/>
  <c r="AF59" i="9"/>
  <c r="Y59" i="9"/>
  <c r="Z59" i="9" s="1"/>
  <c r="S59" i="9"/>
  <c r="R59" i="9"/>
  <c r="K59" i="9"/>
  <c r="L59" i="9" s="1"/>
  <c r="H59" i="9"/>
  <c r="O59" i="9" s="1"/>
  <c r="G59" i="9"/>
  <c r="H58" i="9"/>
  <c r="G58" i="9"/>
  <c r="AM57" i="9"/>
  <c r="AN57" i="9" s="1"/>
  <c r="AP57" i="9" s="1"/>
  <c r="AG57" i="9"/>
  <c r="AF57" i="9"/>
  <c r="Y57" i="9"/>
  <c r="Z57" i="9" s="1"/>
  <c r="S57" i="9"/>
  <c r="R57" i="9"/>
  <c r="K57" i="9"/>
  <c r="L57" i="9" s="1"/>
  <c r="H57" i="9"/>
  <c r="G57" i="9"/>
  <c r="H56" i="9"/>
  <c r="G56" i="9"/>
  <c r="AN55" i="9"/>
  <c r="AM55" i="9"/>
  <c r="AG55" i="9"/>
  <c r="AI55" i="9" s="1"/>
  <c r="AF55" i="9"/>
  <c r="Y55" i="9"/>
  <c r="Z55" i="9" s="1"/>
  <c r="S55" i="9"/>
  <c r="R55" i="9"/>
  <c r="L55" i="9"/>
  <c r="N55" i="9" s="1"/>
  <c r="O55" i="9" s="1"/>
  <c r="K55" i="9"/>
  <c r="H55" i="9"/>
  <c r="G55" i="9"/>
  <c r="AM54" i="9"/>
  <c r="AF54" i="9"/>
  <c r="Y54" i="9"/>
  <c r="R54" i="9"/>
  <c r="K54" i="9"/>
  <c r="J54" i="9"/>
  <c r="H54" i="9"/>
  <c r="G54" i="9"/>
  <c r="AP53" i="9"/>
  <c r="AN53" i="9"/>
  <c r="AG53" i="9"/>
  <c r="AB53" i="9"/>
  <c r="Z53" i="9"/>
  <c r="S53" i="9"/>
  <c r="U53" i="9" s="1"/>
  <c r="L53" i="9"/>
  <c r="H53" i="9"/>
  <c r="Q52" i="9"/>
  <c r="X52" i="9" s="1"/>
  <c r="AE52" i="9" s="1"/>
  <c r="AL52" i="9" s="1"/>
  <c r="S51" i="9"/>
  <c r="Q51" i="9"/>
  <c r="X51" i="9" s="1"/>
  <c r="AE51" i="9" s="1"/>
  <c r="AL51" i="9" s="1"/>
  <c r="K51" i="9"/>
  <c r="K52" i="9" s="1"/>
  <c r="L52" i="9" s="1"/>
  <c r="G51" i="9"/>
  <c r="AM49" i="9"/>
  <c r="AL49" i="9"/>
  <c r="Q49" i="9"/>
  <c r="K49" i="9"/>
  <c r="L49" i="9" s="1"/>
  <c r="J49" i="9"/>
  <c r="AM48" i="9"/>
  <c r="AF48" i="9"/>
  <c r="Y48" i="9"/>
  <c r="Y49" i="9" s="1"/>
  <c r="R48" i="9"/>
  <c r="R49" i="9" s="1"/>
  <c r="K48" i="9"/>
  <c r="J48" i="9"/>
  <c r="H48" i="9"/>
  <c r="G48" i="9"/>
  <c r="G49" i="9" s="1"/>
  <c r="H49" i="9" s="1"/>
  <c r="AG46" i="9"/>
  <c r="AQ46" i="9" s="1"/>
  <c r="S46" i="9"/>
  <c r="AC46" i="9" s="1"/>
  <c r="L46" i="9"/>
  <c r="V46" i="9" s="1"/>
  <c r="J46" i="9"/>
  <c r="Q46" i="9" s="1"/>
  <c r="X46" i="9" s="1"/>
  <c r="AE46" i="9" s="1"/>
  <c r="AL46" i="9" s="1"/>
  <c r="AN46" i="9" s="1"/>
  <c r="AP46" i="9" s="1"/>
  <c r="H46" i="9"/>
  <c r="O46" i="9" s="1"/>
  <c r="AL45" i="9"/>
  <c r="AE45" i="9"/>
  <c r="X45" i="9"/>
  <c r="R45" i="9"/>
  <c r="R51" i="9" s="1"/>
  <c r="R52" i="9" s="1"/>
  <c r="S52" i="9" s="1"/>
  <c r="Q45" i="9"/>
  <c r="K45" i="9"/>
  <c r="J45" i="9"/>
  <c r="L45" i="9" s="1"/>
  <c r="N45" i="9" s="1"/>
  <c r="H45" i="9"/>
  <c r="G45" i="9"/>
  <c r="F45" i="9"/>
  <c r="AP44" i="9"/>
  <c r="AQ44" i="9" s="1"/>
  <c r="AN44" i="9"/>
  <c r="AM44" i="9"/>
  <c r="AI44" i="9"/>
  <c r="AJ44" i="9" s="1"/>
  <c r="AG44" i="9"/>
  <c r="AF44" i="9"/>
  <c r="AB44" i="9"/>
  <c r="AC44" i="9" s="1"/>
  <c r="Z44" i="9"/>
  <c r="Y44" i="9"/>
  <c r="U44" i="9"/>
  <c r="V44" i="9" s="1"/>
  <c r="S44" i="9"/>
  <c r="R44" i="9"/>
  <c r="L44" i="9"/>
  <c r="K44" i="9"/>
  <c r="G44" i="9"/>
  <c r="H44" i="9" s="1"/>
  <c r="AN43" i="9"/>
  <c r="AM43" i="9"/>
  <c r="AF43" i="9"/>
  <c r="AG43" i="9" s="1"/>
  <c r="Z43" i="9"/>
  <c r="Y43" i="9"/>
  <c r="R43" i="9"/>
  <c r="S43" i="9" s="1"/>
  <c r="L43" i="9"/>
  <c r="H43" i="9"/>
  <c r="O43" i="9" s="1"/>
  <c r="G43" i="9"/>
  <c r="AQ42" i="9"/>
  <c r="AP42" i="9"/>
  <c r="AN42" i="9"/>
  <c r="AM42" i="9"/>
  <c r="AJ42" i="9"/>
  <c r="AI42" i="9"/>
  <c r="AG42" i="9"/>
  <c r="AF42" i="9"/>
  <c r="AC42" i="9"/>
  <c r="AB42" i="9"/>
  <c r="Z42" i="9"/>
  <c r="Y42" i="9"/>
  <c r="V42" i="9"/>
  <c r="U42" i="9"/>
  <c r="S42" i="9"/>
  <c r="R42" i="9"/>
  <c r="L42" i="9"/>
  <c r="K42" i="9"/>
  <c r="H42" i="9"/>
  <c r="N42" i="9" s="1"/>
  <c r="G42" i="9"/>
  <c r="AM41" i="9"/>
  <c r="AN41" i="9" s="1"/>
  <c r="AP41" i="9" s="1"/>
  <c r="AG41" i="9"/>
  <c r="AF41" i="9"/>
  <c r="Y41" i="9"/>
  <c r="Z41" i="9" s="1"/>
  <c r="S41" i="9"/>
  <c r="R41" i="9"/>
  <c r="L41" i="9"/>
  <c r="H41" i="9"/>
  <c r="O41" i="9" s="1"/>
  <c r="AQ40" i="9"/>
  <c r="AP40" i="9"/>
  <c r="AN40" i="9"/>
  <c r="AM40" i="9"/>
  <c r="AJ40" i="9"/>
  <c r="AI40" i="9"/>
  <c r="AG40" i="9"/>
  <c r="AF40" i="9"/>
  <c r="AC40" i="9"/>
  <c r="AB40" i="9"/>
  <c r="Z40" i="9"/>
  <c r="Y40" i="9"/>
  <c r="S40" i="9"/>
  <c r="R40" i="9"/>
  <c r="L40" i="9"/>
  <c r="U40" i="9" s="1"/>
  <c r="V40" i="9" s="1"/>
  <c r="K40" i="9"/>
  <c r="G40" i="9"/>
  <c r="H40" i="9" s="1"/>
  <c r="AM38" i="9"/>
  <c r="AN38" i="9" s="1"/>
  <c r="AF38" i="9"/>
  <c r="AG38" i="9" s="1"/>
  <c r="Z38" i="9"/>
  <c r="AJ38" i="9" s="1"/>
  <c r="Y38" i="9"/>
  <c r="R38" i="9"/>
  <c r="S38" i="9" s="1"/>
  <c r="K38" i="9"/>
  <c r="L38" i="9" s="1"/>
  <c r="H38" i="9"/>
  <c r="O38" i="9" s="1"/>
  <c r="G38" i="9"/>
  <c r="AN37" i="9"/>
  <c r="AP37" i="9" s="1"/>
  <c r="AM37" i="9"/>
  <c r="AG37" i="9"/>
  <c r="AQ37" i="9" s="1"/>
  <c r="AF37" i="9"/>
  <c r="Z37" i="9"/>
  <c r="AB37" i="9" s="1"/>
  <c r="Y37" i="9"/>
  <c r="S37" i="9"/>
  <c r="AC37" i="9" s="1"/>
  <c r="R37" i="9"/>
  <c r="L37" i="9"/>
  <c r="K37" i="9"/>
  <c r="G37" i="9"/>
  <c r="H37" i="9" s="1"/>
  <c r="O37" i="9" s="1"/>
  <c r="AM36" i="9"/>
  <c r="AN36" i="9" s="1"/>
  <c r="AP36" i="9" s="1"/>
  <c r="AG36" i="9"/>
  <c r="AF36" i="9"/>
  <c r="Y36" i="9"/>
  <c r="Z36" i="9" s="1"/>
  <c r="R36" i="9"/>
  <c r="S36" i="9" s="1"/>
  <c r="O36" i="9"/>
  <c r="K36" i="9"/>
  <c r="L36" i="9" s="1"/>
  <c r="H36" i="9"/>
  <c r="G36" i="9"/>
  <c r="AN35" i="9"/>
  <c r="AP35" i="9" s="1"/>
  <c r="AM35" i="9"/>
  <c r="AG35" i="9"/>
  <c r="AQ35" i="9" s="1"/>
  <c r="AF35" i="9"/>
  <c r="Z35" i="9"/>
  <c r="AJ35" i="9" s="1"/>
  <c r="Y35" i="9"/>
  <c r="S35" i="9"/>
  <c r="AC35" i="9" s="1"/>
  <c r="R35" i="9"/>
  <c r="L35" i="9"/>
  <c r="V35" i="9" s="1"/>
  <c r="K35" i="9"/>
  <c r="G35" i="9"/>
  <c r="H35" i="9" s="1"/>
  <c r="O35" i="9" s="1"/>
  <c r="AN34" i="9"/>
  <c r="AM34" i="9"/>
  <c r="AF34" i="9"/>
  <c r="AG34" i="9" s="1"/>
  <c r="Y34" i="9"/>
  <c r="Z34" i="9" s="1"/>
  <c r="R34" i="9"/>
  <c r="S34" i="9" s="1"/>
  <c r="O34" i="9"/>
  <c r="L34" i="9"/>
  <c r="N34" i="9" s="1"/>
  <c r="K34" i="9"/>
  <c r="H34" i="9"/>
  <c r="G34" i="9"/>
  <c r="AQ33" i="9"/>
  <c r="AN33" i="9"/>
  <c r="AP33" i="9" s="1"/>
  <c r="AM33" i="9"/>
  <c r="AJ33" i="9"/>
  <c r="AG33" i="9"/>
  <c r="AI33" i="9" s="1"/>
  <c r="AF33" i="9"/>
  <c r="AC33" i="9"/>
  <c r="Z33" i="9"/>
  <c r="AB33" i="9" s="1"/>
  <c r="Y33" i="9"/>
  <c r="V33" i="9"/>
  <c r="S33" i="9"/>
  <c r="U33" i="9" s="1"/>
  <c r="R33" i="9"/>
  <c r="O33" i="9"/>
  <c r="L33" i="9"/>
  <c r="K33" i="9"/>
  <c r="H33" i="9"/>
  <c r="G33" i="9"/>
  <c r="AM32" i="9"/>
  <c r="AN32" i="9" s="1"/>
  <c r="AP32" i="9" s="1"/>
  <c r="AF32" i="9"/>
  <c r="AG32" i="9" s="1"/>
  <c r="AC32" i="9"/>
  <c r="Y32" i="9"/>
  <c r="Z32" i="9" s="1"/>
  <c r="S32" i="9"/>
  <c r="R32" i="9"/>
  <c r="O32" i="9"/>
  <c r="K32" i="9"/>
  <c r="L32" i="9" s="1"/>
  <c r="H32" i="9"/>
  <c r="G32" i="9"/>
  <c r="AQ31" i="9"/>
  <c r="AP31" i="9"/>
  <c r="AN31" i="9"/>
  <c r="AM31" i="9"/>
  <c r="AJ31" i="9"/>
  <c r="AI31" i="9"/>
  <c r="AG31" i="9"/>
  <c r="AF31" i="9"/>
  <c r="AC31" i="9"/>
  <c r="AB31" i="9"/>
  <c r="Z31" i="9"/>
  <c r="Y31" i="9"/>
  <c r="S31" i="9"/>
  <c r="R31" i="9"/>
  <c r="L31" i="9"/>
  <c r="U31" i="9" s="1"/>
  <c r="K31" i="9"/>
  <c r="G31" i="9"/>
  <c r="H31" i="9" s="1"/>
  <c r="O31" i="9" s="1"/>
  <c r="AM30" i="9"/>
  <c r="AN30" i="9" s="1"/>
  <c r="AP30" i="9" s="1"/>
  <c r="AJ30" i="9"/>
  <c r="AF30" i="9"/>
  <c r="AG30" i="9" s="1"/>
  <c r="Z30" i="9"/>
  <c r="Y30" i="9"/>
  <c r="R30" i="9"/>
  <c r="S30" i="9" s="1"/>
  <c r="K30" i="9"/>
  <c r="L30" i="9" s="1"/>
  <c r="H30" i="9"/>
  <c r="O30" i="9" s="1"/>
  <c r="G30" i="9"/>
  <c r="AN29" i="9"/>
  <c r="AM29" i="9"/>
  <c r="AG29" i="9"/>
  <c r="AF29" i="9"/>
  <c r="Z29" i="9"/>
  <c r="Y29" i="9"/>
  <c r="S29" i="9"/>
  <c r="R29" i="9"/>
  <c r="L29" i="9"/>
  <c r="K29" i="9"/>
  <c r="G29" i="9"/>
  <c r="H29" i="9" s="1"/>
  <c r="AQ28" i="9"/>
  <c r="AN28" i="9"/>
  <c r="AP28" i="9" s="1"/>
  <c r="AG28" i="9"/>
  <c r="Z28" i="9"/>
  <c r="AJ28" i="9" s="1"/>
  <c r="U28" i="9"/>
  <c r="S28" i="9"/>
  <c r="AC28" i="9" s="1"/>
  <c r="L28" i="9"/>
  <c r="H28" i="9"/>
  <c r="O28" i="9" s="1"/>
  <c r="AQ27" i="9"/>
  <c r="AN27" i="9"/>
  <c r="AP27" i="9" s="1"/>
  <c r="AG27" i="9"/>
  <c r="Z27" i="9"/>
  <c r="S27" i="9"/>
  <c r="U27" i="9" s="1"/>
  <c r="O27" i="9"/>
  <c r="L27" i="9"/>
  <c r="H27" i="9"/>
  <c r="AQ26" i="9"/>
  <c r="AN26" i="9"/>
  <c r="AP26" i="9" s="1"/>
  <c r="AJ26" i="9"/>
  <c r="AG26" i="9"/>
  <c r="AB26" i="9"/>
  <c r="Z26" i="9"/>
  <c r="AI26" i="9" s="1"/>
  <c r="S26" i="9"/>
  <c r="AC26" i="9" s="1"/>
  <c r="O26" i="9"/>
  <c r="L26" i="9"/>
  <c r="H26" i="9"/>
  <c r="AQ25" i="9"/>
  <c r="AN25" i="9"/>
  <c r="AG25" i="9"/>
  <c r="Z25" i="9"/>
  <c r="AJ25" i="9" s="1"/>
  <c r="S25" i="9"/>
  <c r="U25" i="9" s="1"/>
  <c r="L25" i="9"/>
  <c r="H25" i="9"/>
  <c r="O25" i="9" s="1"/>
  <c r="AQ24" i="9"/>
  <c r="AN24" i="9"/>
  <c r="AP24" i="9" s="1"/>
  <c r="AG24" i="9"/>
  <c r="Z24" i="9"/>
  <c r="AB24" i="9" s="1"/>
  <c r="U24" i="9"/>
  <c r="S24" i="9"/>
  <c r="AC24" i="9" s="1"/>
  <c r="L24" i="9"/>
  <c r="H24" i="9"/>
  <c r="AN23" i="9"/>
  <c r="I34" i="28" s="1"/>
  <c r="AG23" i="9"/>
  <c r="Z23" i="9"/>
  <c r="S23" i="9"/>
  <c r="L23" i="9"/>
  <c r="H23" i="9"/>
  <c r="AE74" i="9" l="1"/>
  <c r="Y45" i="9"/>
  <c r="O45" i="9"/>
  <c r="S45" i="9"/>
  <c r="L51" i="9"/>
  <c r="U51" i="9" s="1"/>
  <c r="F34" i="28"/>
  <c r="N31" i="9"/>
  <c r="V31" i="9"/>
  <c r="H34" i="28"/>
  <c r="AP29" i="9"/>
  <c r="AQ29" i="9" s="1"/>
  <c r="G34" i="28"/>
  <c r="E34" i="28"/>
  <c r="AP23" i="9"/>
  <c r="AI23" i="9"/>
  <c r="N29" i="9"/>
  <c r="O29" i="9" s="1"/>
  <c r="AB34" i="9"/>
  <c r="AJ34" i="9"/>
  <c r="AB36" i="9"/>
  <c r="AJ36" i="9"/>
  <c r="N44" i="9"/>
  <c r="O44" i="9"/>
  <c r="AP25" i="9"/>
  <c r="AN39" i="9"/>
  <c r="AJ27" i="9"/>
  <c r="AB27" i="9"/>
  <c r="AI34" i="9"/>
  <c r="AQ34" i="9"/>
  <c r="N36" i="9"/>
  <c r="V36" i="9"/>
  <c r="AI38" i="9"/>
  <c r="AQ38" i="9"/>
  <c r="V27" i="9"/>
  <c r="N27" i="9"/>
  <c r="U29" i="9"/>
  <c r="V29" i="9" s="1"/>
  <c r="AI29" i="9"/>
  <c r="AJ29" i="9" s="1"/>
  <c r="AB30" i="9"/>
  <c r="AI32" i="9"/>
  <c r="AQ32" i="9"/>
  <c r="U34" i="9"/>
  <c r="AC34" i="9"/>
  <c r="N37" i="9"/>
  <c r="U38" i="9"/>
  <c r="AC38" i="9"/>
  <c r="AP38" i="9"/>
  <c r="AJ41" i="9"/>
  <c r="AB41" i="9"/>
  <c r="AC43" i="9"/>
  <c r="U43" i="9"/>
  <c r="V43" i="9" s="1"/>
  <c r="N52" i="9"/>
  <c r="AJ59" i="9"/>
  <c r="AB59" i="9"/>
  <c r="AB29" i="9"/>
  <c r="AC29" i="9" s="1"/>
  <c r="U30" i="9"/>
  <c r="AC30" i="9"/>
  <c r="N32" i="9"/>
  <c r="V32" i="9"/>
  <c r="AB32" i="9"/>
  <c r="AJ32" i="9"/>
  <c r="N57" i="9"/>
  <c r="N23" i="9"/>
  <c r="L39" i="9"/>
  <c r="N38" i="9"/>
  <c r="V38" i="9"/>
  <c r="AQ43" i="9"/>
  <c r="AI43" i="9"/>
  <c r="S39" i="9"/>
  <c r="Z39" i="9"/>
  <c r="AB23" i="9"/>
  <c r="H39" i="9"/>
  <c r="O24" i="9"/>
  <c r="AC25" i="9"/>
  <c r="AI27" i="9"/>
  <c r="N30" i="9"/>
  <c r="V30" i="9"/>
  <c r="AI30" i="9"/>
  <c r="AQ30" i="9"/>
  <c r="U32" i="9"/>
  <c r="N33" i="9"/>
  <c r="V34" i="9"/>
  <c r="AP34" i="9"/>
  <c r="U36" i="9"/>
  <c r="AC36" i="9"/>
  <c r="N40" i="9"/>
  <c r="O40" i="9"/>
  <c r="N41" i="9"/>
  <c r="AJ57" i="9"/>
  <c r="AB57" i="9"/>
  <c r="AC57" i="9" s="1"/>
  <c r="V59" i="9"/>
  <c r="N59" i="9"/>
  <c r="AI36" i="9"/>
  <c r="AQ36" i="9"/>
  <c r="AQ41" i="9"/>
  <c r="AI41" i="9"/>
  <c r="O42" i="9"/>
  <c r="AP43" i="9"/>
  <c r="V53" i="9"/>
  <c r="V28" i="9"/>
  <c r="N28" i="9"/>
  <c r="AI28" i="9"/>
  <c r="U37" i="9"/>
  <c r="AI37" i="9"/>
  <c r="U45" i="9"/>
  <c r="V45" i="9" s="1"/>
  <c r="AN49" i="9"/>
  <c r="AC53" i="9"/>
  <c r="V55" i="9"/>
  <c r="AJ24" i="9"/>
  <c r="U26" i="9"/>
  <c r="AC27" i="9"/>
  <c r="AB28" i="9"/>
  <c r="N35" i="9"/>
  <c r="U35" i="9"/>
  <c r="AB35" i="9"/>
  <c r="AI35" i="9"/>
  <c r="V37" i="9"/>
  <c r="AJ37" i="9"/>
  <c r="Z46" i="9"/>
  <c r="X48" i="9"/>
  <c r="L48" i="9"/>
  <c r="Q48" i="9"/>
  <c r="S48" i="9" s="1"/>
  <c r="S49" i="9"/>
  <c r="Z48" i="9"/>
  <c r="AL48" i="9"/>
  <c r="AN48" i="9" s="1"/>
  <c r="AE49" i="9"/>
  <c r="X49" i="9"/>
  <c r="Z49" i="9" s="1"/>
  <c r="AF49" i="9"/>
  <c r="S54" i="9"/>
  <c r="AG54" i="9"/>
  <c r="AB55" i="9"/>
  <c r="AJ55" i="9"/>
  <c r="AP55" i="9"/>
  <c r="AB38" i="9"/>
  <c r="AC41" i="9"/>
  <c r="U41" i="9"/>
  <c r="V41" i="9" s="1"/>
  <c r="N43" i="9"/>
  <c r="AJ43" i="9"/>
  <c r="AB43" i="9"/>
  <c r="U52" i="9"/>
  <c r="V52" i="9" s="1"/>
  <c r="V24" i="9"/>
  <c r="N24" i="9"/>
  <c r="AI24" i="9"/>
  <c r="U46" i="9"/>
  <c r="V25" i="9"/>
  <c r="N25" i="9"/>
  <c r="AI25" i="9"/>
  <c r="U23" i="9"/>
  <c r="AG39" i="9"/>
  <c r="AB25" i="9"/>
  <c r="V26" i="9"/>
  <c r="N26" i="9"/>
  <c r="N46" i="9"/>
  <c r="AE48" i="9"/>
  <c r="AG48" i="9" s="1"/>
  <c r="N49" i="9"/>
  <c r="O49" i="9" s="1"/>
  <c r="G52" i="9"/>
  <c r="H52" i="9" s="1"/>
  <c r="H51" i="9"/>
  <c r="O53" i="9"/>
  <c r="N53" i="9"/>
  <c r="Q54" i="9"/>
  <c r="X54" i="9" s="1"/>
  <c r="AE54" i="9" s="1"/>
  <c r="AL54" i="9" s="1"/>
  <c r="AN54" i="9" s="1"/>
  <c r="L54" i="9"/>
  <c r="AQ55" i="9"/>
  <c r="AQ53" i="9"/>
  <c r="AI53" i="9"/>
  <c r="AJ53" i="9" s="1"/>
  <c r="AM56" i="9"/>
  <c r="AN56" i="9" s="1"/>
  <c r="AP56" i="9" s="1"/>
  <c r="AF56" i="9"/>
  <c r="AG56" i="9" s="1"/>
  <c r="Y56" i="9"/>
  <c r="Z56" i="9" s="1"/>
  <c r="R56" i="9"/>
  <c r="S56" i="9" s="1"/>
  <c r="K56" i="9"/>
  <c r="L56" i="9" s="1"/>
  <c r="AM58" i="9"/>
  <c r="AN58" i="9" s="1"/>
  <c r="AF58" i="9"/>
  <c r="AG58" i="9" s="1"/>
  <c r="Y58" i="9"/>
  <c r="Z58" i="9" s="1"/>
  <c r="S58" i="9"/>
  <c r="K58" i="9"/>
  <c r="L58" i="9" s="1"/>
  <c r="U55" i="9"/>
  <c r="AC55" i="9"/>
  <c r="O57" i="9"/>
  <c r="U57" i="9"/>
  <c r="V57" i="9" s="1"/>
  <c r="AQ57" i="9"/>
  <c r="AI57" i="9"/>
  <c r="AC59" i="9"/>
  <c r="U59" i="9"/>
  <c r="AQ59" i="9"/>
  <c r="AI59" i="9"/>
  <c r="Y51" i="9" l="1"/>
  <c r="Z45" i="9"/>
  <c r="AB45" i="9" s="1"/>
  <c r="AC45" i="9" s="1"/>
  <c r="V51" i="9"/>
  <c r="AL74" i="9"/>
  <c r="AM45" i="9" s="1"/>
  <c r="AF45" i="9"/>
  <c r="H35" i="28"/>
  <c r="AQ23" i="9"/>
  <c r="I35" i="28"/>
  <c r="AJ23" i="9"/>
  <c r="AC23" i="9"/>
  <c r="G35" i="28"/>
  <c r="V23" i="9"/>
  <c r="F35" i="28"/>
  <c r="O23" i="9"/>
  <c r="E35" i="28"/>
  <c r="AI48" i="9"/>
  <c r="N56" i="9"/>
  <c r="O56" i="9" s="1"/>
  <c r="V56" i="9"/>
  <c r="AI39" i="9"/>
  <c r="AJ39" i="9" s="1"/>
  <c r="AB49" i="9"/>
  <c r="AJ46" i="9"/>
  <c r="AB46" i="9"/>
  <c r="AI46" i="9"/>
  <c r="H47" i="9"/>
  <c r="AJ58" i="9"/>
  <c r="AB58" i="9"/>
  <c r="U56" i="9"/>
  <c r="V54" i="9"/>
  <c r="N54" i="9"/>
  <c r="O54" i="9" s="1"/>
  <c r="U54" i="9"/>
  <c r="AP39" i="9"/>
  <c r="AQ39" i="9" s="1"/>
  <c r="AI58" i="9"/>
  <c r="AB56" i="9"/>
  <c r="AC56" i="9" s="1"/>
  <c r="AP54" i="9"/>
  <c r="AQ54" i="9" s="1"/>
  <c r="AP48" i="9"/>
  <c r="AQ48" i="9" s="1"/>
  <c r="N48" i="9"/>
  <c r="O48" i="9" s="1"/>
  <c r="N51" i="9"/>
  <c r="O51" i="9" s="1"/>
  <c r="U58" i="9"/>
  <c r="V58" i="9" s="1"/>
  <c r="AC58" i="9"/>
  <c r="AI54" i="9"/>
  <c r="AC49" i="9"/>
  <c r="U49" i="9"/>
  <c r="V49" i="9" s="1"/>
  <c r="S47" i="9"/>
  <c r="U39" i="9"/>
  <c r="V39" i="9" s="1"/>
  <c r="AC48" i="9"/>
  <c r="U48" i="9"/>
  <c r="V48" i="9" s="1"/>
  <c r="N58" i="9"/>
  <c r="O58" i="9" s="1"/>
  <c r="AP58" i="9"/>
  <c r="AQ58" i="9" s="1"/>
  <c r="AI56" i="9"/>
  <c r="AJ56" i="9" s="1"/>
  <c r="AQ56" i="9"/>
  <c r="O52" i="9"/>
  <c r="AG49" i="9"/>
  <c r="AB48" i="9"/>
  <c r="AJ48" i="9"/>
  <c r="AP49" i="9"/>
  <c r="Z54" i="9"/>
  <c r="AB39" i="9"/>
  <c r="AC39" i="9" s="1"/>
  <c r="N39" i="9"/>
  <c r="O39" i="9" s="1"/>
  <c r="L47" i="9"/>
  <c r="H36" i="28" l="1"/>
  <c r="AM51" i="9"/>
  <c r="AN45" i="9"/>
  <c r="Z47" i="9"/>
  <c r="Z50" i="9" s="1"/>
  <c r="AG45" i="9"/>
  <c r="AF51" i="9"/>
  <c r="Y52" i="9"/>
  <c r="Z52" i="9" s="1"/>
  <c r="AB52" i="9" s="1"/>
  <c r="AC52" i="9" s="1"/>
  <c r="Z51" i="9"/>
  <c r="AB51" i="9" s="1"/>
  <c r="AC51" i="9" s="1"/>
  <c r="I36" i="28"/>
  <c r="G36" i="28"/>
  <c r="F36" i="28"/>
  <c r="E36" i="28"/>
  <c r="U47" i="9"/>
  <c r="V47" i="9" s="1"/>
  <c r="S50" i="9"/>
  <c r="L50" i="9"/>
  <c r="N47" i="9"/>
  <c r="O47" i="9" s="1"/>
  <c r="AB54" i="9"/>
  <c r="AC54" i="9" s="1"/>
  <c r="AJ54" i="9"/>
  <c r="AI49" i="9"/>
  <c r="AJ49" i="9" s="1"/>
  <c r="AQ49" i="9"/>
  <c r="H50" i="9"/>
  <c r="AB47" i="9" l="1"/>
  <c r="AC47" i="9" s="1"/>
  <c r="AG47" i="9"/>
  <c r="AI45" i="9"/>
  <c r="AJ45" i="9" s="1"/>
  <c r="AP45" i="9"/>
  <c r="AQ45" i="9" s="1"/>
  <c r="AN47" i="9"/>
  <c r="AG51" i="9"/>
  <c r="AF52" i="9"/>
  <c r="AG52" i="9" s="1"/>
  <c r="AI52" i="9" s="1"/>
  <c r="AJ52" i="9" s="1"/>
  <c r="AM52" i="9"/>
  <c r="AN52" i="9" s="1"/>
  <c r="AN51" i="9"/>
  <c r="H67" i="9"/>
  <c r="H61" i="9"/>
  <c r="N50" i="9"/>
  <c r="O50" i="9" s="1"/>
  <c r="L67" i="9"/>
  <c r="L61" i="9"/>
  <c r="AB50" i="9"/>
  <c r="AC50" i="9" s="1"/>
  <c r="Z67" i="9"/>
  <c r="Z61" i="9"/>
  <c r="Z77" i="9" s="1"/>
  <c r="U50" i="9"/>
  <c r="V50" i="9" s="1"/>
  <c r="S61" i="9"/>
  <c r="S77" i="9" s="1"/>
  <c r="S67" i="9"/>
  <c r="AG50" i="9" l="1"/>
  <c r="AI47" i="9"/>
  <c r="AJ47" i="9" s="1"/>
  <c r="AP52" i="9"/>
  <c r="AQ52" i="9" s="1"/>
  <c r="AI51" i="9"/>
  <c r="AJ51" i="9" s="1"/>
  <c r="AP51" i="9"/>
  <c r="AQ51" i="9" s="1"/>
  <c r="AP47" i="9"/>
  <c r="AQ47" i="9" s="1"/>
  <c r="AN50" i="9"/>
  <c r="H78" i="9"/>
  <c r="H79" i="9" s="1"/>
  <c r="Z78" i="9"/>
  <c r="Z79" i="9" s="1"/>
  <c r="AB77" i="9"/>
  <c r="AC77" i="9" s="1"/>
  <c r="S78" i="9"/>
  <c r="N77" i="9"/>
  <c r="O77" i="9" s="1"/>
  <c r="U77" i="9"/>
  <c r="V77" i="9" s="1"/>
  <c r="L78" i="9"/>
  <c r="L79" i="9" s="1"/>
  <c r="U61" i="9"/>
  <c r="V61" i="9" s="1"/>
  <c r="S62" i="9"/>
  <c r="Z62" i="9"/>
  <c r="Z63" i="9" s="1"/>
  <c r="AB61" i="9"/>
  <c r="AC61" i="9" s="1"/>
  <c r="N61" i="9"/>
  <c r="O61" i="9" s="1"/>
  <c r="L62" i="9"/>
  <c r="L63" i="9" s="1"/>
  <c r="H62" i="9"/>
  <c r="H63" i="9" s="1"/>
  <c r="U67" i="9"/>
  <c r="V67" i="9" s="1"/>
  <c r="S68" i="9"/>
  <c r="Z68" i="9"/>
  <c r="Z69" i="9" s="1"/>
  <c r="AB67" i="9"/>
  <c r="AC67" i="9" s="1"/>
  <c r="N67" i="9"/>
  <c r="O67" i="9" s="1"/>
  <c r="L68" i="9"/>
  <c r="H68" i="9"/>
  <c r="H69" i="9" s="1"/>
  <c r="AN61" i="9" l="1"/>
  <c r="AN77" i="9" s="1"/>
  <c r="AN67" i="9"/>
  <c r="AP50" i="9"/>
  <c r="AQ50" i="9" s="1"/>
  <c r="AG61" i="9"/>
  <c r="AG77" i="9" s="1"/>
  <c r="AI50" i="9"/>
  <c r="AJ50" i="9" s="1"/>
  <c r="AG67" i="9"/>
  <c r="H80" i="9"/>
  <c r="H81" i="9"/>
  <c r="AB78" i="9"/>
  <c r="AC78" i="9" s="1"/>
  <c r="Z80" i="9"/>
  <c r="S79" i="9"/>
  <c r="U79" i="9" s="1"/>
  <c r="V79" i="9" s="1"/>
  <c r="L80" i="9"/>
  <c r="N79" i="9"/>
  <c r="O79" i="9" s="1"/>
  <c r="N78" i="9"/>
  <c r="O78" i="9" s="1"/>
  <c r="U78" i="9"/>
  <c r="V78" i="9" s="1"/>
  <c r="Z70" i="9"/>
  <c r="U62" i="9"/>
  <c r="V62" i="9" s="1"/>
  <c r="N68" i="9"/>
  <c r="O68" i="9" s="1"/>
  <c r="S63" i="9"/>
  <c r="AB63" i="9" s="1"/>
  <c r="L69" i="9"/>
  <c r="N62" i="9"/>
  <c r="O62" i="9" s="1"/>
  <c r="AB62" i="9"/>
  <c r="AC62" i="9" s="1"/>
  <c r="U68" i="9"/>
  <c r="V68" i="9" s="1"/>
  <c r="H64" i="9"/>
  <c r="O64" i="9" s="1"/>
  <c r="S69" i="9"/>
  <c r="H70" i="9"/>
  <c r="O70" i="9" s="1"/>
  <c r="AB68" i="9"/>
  <c r="AC68" i="9" s="1"/>
  <c r="N63" i="9"/>
  <c r="O63" i="9" s="1"/>
  <c r="L64" i="9"/>
  <c r="L65" i="9" s="1"/>
  <c r="Z64" i="9"/>
  <c r="Z65" i="9" s="1"/>
  <c r="AI67" i="9" l="1"/>
  <c r="AJ67" i="9" s="1"/>
  <c r="AG68" i="9"/>
  <c r="AN68" i="9"/>
  <c r="AP67" i="9"/>
  <c r="AQ67" i="9" s="1"/>
  <c r="AG62" i="9"/>
  <c r="AI61" i="9"/>
  <c r="AJ61" i="9" s="1"/>
  <c r="AN62" i="9"/>
  <c r="AP61" i="9"/>
  <c r="AQ61" i="9" s="1"/>
  <c r="H71" i="9"/>
  <c r="Z81" i="9"/>
  <c r="AB79" i="9"/>
  <c r="AC79" i="9" s="1"/>
  <c r="S80" i="9"/>
  <c r="AB80" i="9" s="1"/>
  <c r="AC80" i="9" s="1"/>
  <c r="L81" i="9"/>
  <c r="N80" i="9"/>
  <c r="O80" i="9" s="1"/>
  <c r="AJ70" i="9"/>
  <c r="Z71" i="9"/>
  <c r="U69" i="9"/>
  <c r="V69" i="9" s="1"/>
  <c r="S70" i="9"/>
  <c r="AB70" i="9" s="1"/>
  <c r="H65" i="9"/>
  <c r="AJ64" i="9"/>
  <c r="AC63" i="9"/>
  <c r="U63" i="9"/>
  <c r="V63" i="9" s="1"/>
  <c r="S64" i="9"/>
  <c r="AB64" i="9" s="1"/>
  <c r="V64" i="9"/>
  <c r="N64" i="9"/>
  <c r="N69" i="9"/>
  <c r="O69" i="9" s="1"/>
  <c r="L70" i="9"/>
  <c r="L71" i="9" s="1"/>
  <c r="AB69" i="9"/>
  <c r="AC69" i="9" s="1"/>
  <c r="AG63" i="9" l="1"/>
  <c r="AI62" i="9"/>
  <c r="AJ62" i="9" s="1"/>
  <c r="AN69" i="9"/>
  <c r="AP68" i="9"/>
  <c r="AQ68" i="9" s="1"/>
  <c r="AI68" i="9"/>
  <c r="AJ68" i="9" s="1"/>
  <c r="AG69" i="9"/>
  <c r="AP62" i="9"/>
  <c r="AQ62" i="9" s="1"/>
  <c r="AN63" i="9"/>
  <c r="AG78" i="9"/>
  <c r="AI78" i="9" s="1"/>
  <c r="AJ78" i="9" s="1"/>
  <c r="AI77" i="9"/>
  <c r="AJ77" i="9" s="1"/>
  <c r="AP77" i="9"/>
  <c r="AQ77" i="9" s="1"/>
  <c r="AN78" i="9"/>
  <c r="S65" i="9"/>
  <c r="U65" i="9" s="1"/>
  <c r="V65" i="9" s="1"/>
  <c r="F38" i="28" s="1"/>
  <c r="U80" i="9"/>
  <c r="V80" i="9" s="1"/>
  <c r="S81" i="9"/>
  <c r="U81" i="9" s="1"/>
  <c r="V81" i="9" s="1"/>
  <c r="F37" i="28" s="1"/>
  <c r="N81" i="9"/>
  <c r="O81" i="9" s="1"/>
  <c r="E37" i="28" s="1"/>
  <c r="S71" i="9"/>
  <c r="AB71" i="9" s="1"/>
  <c r="N71" i="9"/>
  <c r="O71" i="9" s="1"/>
  <c r="AC70" i="9"/>
  <c r="U70" i="9"/>
  <c r="V70" i="9"/>
  <c r="N70" i="9"/>
  <c r="AC64" i="9"/>
  <c r="U64" i="9"/>
  <c r="N65" i="9"/>
  <c r="O65" i="9" s="1"/>
  <c r="E38" i="28" s="1"/>
  <c r="AP78" i="9" l="1"/>
  <c r="AQ78" i="9" s="1"/>
  <c r="AB65" i="9"/>
  <c r="AC65" i="9" s="1"/>
  <c r="G38" i="28" s="1"/>
  <c r="AN79" i="9"/>
  <c r="AP69" i="9"/>
  <c r="AQ69" i="9" s="1"/>
  <c r="AN70" i="9"/>
  <c r="AG79" i="9"/>
  <c r="AN80" i="9"/>
  <c r="AI69" i="9"/>
  <c r="AJ69" i="9" s="1"/>
  <c r="AG70" i="9"/>
  <c r="AN64" i="9"/>
  <c r="AP63" i="9"/>
  <c r="AQ63" i="9" s="1"/>
  <c r="AG64" i="9"/>
  <c r="AI63" i="9"/>
  <c r="AJ63" i="9" s="1"/>
  <c r="AB81" i="9"/>
  <c r="AC81" i="9" s="1"/>
  <c r="G37" i="28" s="1"/>
  <c r="AC71" i="9"/>
  <c r="U71" i="9"/>
  <c r="V71" i="9" s="1"/>
  <c r="AP79" i="9" l="1"/>
  <c r="AQ79" i="9" s="1"/>
  <c r="AP64" i="9"/>
  <c r="AN65" i="9"/>
  <c r="AP65" i="9" s="1"/>
  <c r="AQ65" i="9" s="1"/>
  <c r="I38" i="28" s="1"/>
  <c r="AG80" i="9"/>
  <c r="AI79" i="9"/>
  <c r="AJ79" i="9" s="1"/>
  <c r="AG65" i="9"/>
  <c r="AI65" i="9" s="1"/>
  <c r="AJ65" i="9" s="1"/>
  <c r="H38" i="28" s="1"/>
  <c r="AQ64" i="9"/>
  <c r="AI64" i="9"/>
  <c r="AP70" i="9"/>
  <c r="AN71" i="9"/>
  <c r="AG71" i="9"/>
  <c r="AI71" i="9" s="1"/>
  <c r="AJ71" i="9" s="1"/>
  <c r="AI70" i="9"/>
  <c r="AQ70" i="9"/>
  <c r="AN81" i="9"/>
  <c r="Q74" i="8"/>
  <c r="X74" i="8" s="1"/>
  <c r="AM59" i="8"/>
  <c r="AN59" i="8" s="1"/>
  <c r="AP59" i="8" s="1"/>
  <c r="AF59" i="8"/>
  <c r="AG59" i="8" s="1"/>
  <c r="Y59" i="8"/>
  <c r="Z59" i="8" s="1"/>
  <c r="R59" i="8"/>
  <c r="S59" i="8" s="1"/>
  <c r="K59" i="8"/>
  <c r="L59" i="8" s="1"/>
  <c r="G59" i="8"/>
  <c r="H59" i="8" s="1"/>
  <c r="O59" i="8" s="1"/>
  <c r="H58" i="8"/>
  <c r="G58" i="8"/>
  <c r="AN57" i="8"/>
  <c r="AM57" i="8"/>
  <c r="AG57" i="8"/>
  <c r="AF57" i="8"/>
  <c r="Z57" i="8"/>
  <c r="Y57" i="8"/>
  <c r="S57" i="8"/>
  <c r="R57" i="8"/>
  <c r="L57" i="8"/>
  <c r="K57" i="8"/>
  <c r="G57" i="8"/>
  <c r="H57" i="8" s="1"/>
  <c r="G56" i="8"/>
  <c r="AM55" i="8"/>
  <c r="AN55" i="8" s="1"/>
  <c r="AP55" i="8" s="1"/>
  <c r="AF55" i="8"/>
  <c r="AG55" i="8" s="1"/>
  <c r="Y55" i="8"/>
  <c r="Z55" i="8" s="1"/>
  <c r="R55" i="8"/>
  <c r="S55" i="8" s="1"/>
  <c r="K55" i="8"/>
  <c r="L55" i="8" s="1"/>
  <c r="G55" i="8"/>
  <c r="H55" i="8" s="1"/>
  <c r="AM54" i="8"/>
  <c r="AF54" i="8"/>
  <c r="Y54" i="8"/>
  <c r="R54" i="8"/>
  <c r="K54" i="8"/>
  <c r="L54" i="8" s="1"/>
  <c r="J54" i="8"/>
  <c r="Q54" i="8" s="1"/>
  <c r="H54" i="8"/>
  <c r="G54" i="8"/>
  <c r="AN53" i="8"/>
  <c r="AP53" i="8" s="1"/>
  <c r="AQ53" i="8" s="1"/>
  <c r="AG53" i="8"/>
  <c r="Z53" i="8"/>
  <c r="U53" i="8"/>
  <c r="S53" i="8"/>
  <c r="L53" i="8"/>
  <c r="H53" i="8"/>
  <c r="X52" i="8"/>
  <c r="AE52" i="8" s="1"/>
  <c r="AL52" i="8" s="1"/>
  <c r="Q52" i="8"/>
  <c r="G52" i="8"/>
  <c r="H52" i="8" s="1"/>
  <c r="Q51" i="8"/>
  <c r="X51" i="8" s="1"/>
  <c r="AE51" i="8" s="1"/>
  <c r="AL51" i="8" s="1"/>
  <c r="AE49" i="8"/>
  <c r="X49" i="8"/>
  <c r="Q49" i="8"/>
  <c r="J49" i="8"/>
  <c r="AL49" i="8" s="1"/>
  <c r="G49" i="8"/>
  <c r="H49" i="8" s="1"/>
  <c r="R48" i="8"/>
  <c r="R52" i="8" s="1"/>
  <c r="S52" i="8" s="1"/>
  <c r="K48" i="8"/>
  <c r="K52" i="8" s="1"/>
  <c r="L52" i="8" s="1"/>
  <c r="J48" i="8"/>
  <c r="G48" i="8"/>
  <c r="H48" i="8" s="1"/>
  <c r="U46" i="8"/>
  <c r="Q46" i="8"/>
  <c r="S46" i="8" s="1"/>
  <c r="AC46" i="8" s="1"/>
  <c r="O46" i="8"/>
  <c r="J46" i="8"/>
  <c r="L46" i="8" s="1"/>
  <c r="H46" i="8"/>
  <c r="AL45" i="8"/>
  <c r="AE45" i="8"/>
  <c r="X45" i="8"/>
  <c r="R45" i="8"/>
  <c r="Q45" i="8"/>
  <c r="K45" i="8"/>
  <c r="L45" i="8" s="1"/>
  <c r="J45" i="8"/>
  <c r="G45" i="8"/>
  <c r="F45" i="8"/>
  <c r="AQ43" i="8"/>
  <c r="AN43" i="8"/>
  <c r="AP43" i="8" s="1"/>
  <c r="AM43" i="8"/>
  <c r="AJ43" i="8"/>
  <c r="AG43" i="8"/>
  <c r="AI43" i="8" s="1"/>
  <c r="AF43" i="8"/>
  <c r="AC43" i="8"/>
  <c r="Z43" i="8"/>
  <c r="AB43" i="8" s="1"/>
  <c r="Y43" i="8"/>
  <c r="S43" i="8"/>
  <c r="R43" i="8"/>
  <c r="L43" i="8"/>
  <c r="N43" i="8" s="1"/>
  <c r="K43" i="8"/>
  <c r="H43" i="8"/>
  <c r="O43" i="8" s="1"/>
  <c r="G43" i="8"/>
  <c r="AM42" i="8"/>
  <c r="AN42" i="8" s="1"/>
  <c r="AJ42" i="8"/>
  <c r="AF42" i="8"/>
  <c r="AG42" i="8" s="1"/>
  <c r="AI42" i="8" s="1"/>
  <c r="Y42" i="8"/>
  <c r="Z42" i="8" s="1"/>
  <c r="V42" i="8"/>
  <c r="R42" i="8"/>
  <c r="S42" i="8" s="1"/>
  <c r="AC42" i="8" s="1"/>
  <c r="K42" i="8"/>
  <c r="L42" i="8" s="1"/>
  <c r="H42" i="8"/>
  <c r="O42" i="8" s="1"/>
  <c r="G42" i="8"/>
  <c r="AM41" i="8"/>
  <c r="AN41" i="8" s="1"/>
  <c r="AP41" i="8" s="1"/>
  <c r="AG41" i="8"/>
  <c r="AQ41" i="8" s="1"/>
  <c r="AF41" i="8"/>
  <c r="Y41" i="8"/>
  <c r="Z41" i="8" s="1"/>
  <c r="S41" i="8"/>
  <c r="AC41" i="8" s="1"/>
  <c r="R41" i="8"/>
  <c r="K41" i="8"/>
  <c r="L41" i="8" s="1"/>
  <c r="G41" i="8"/>
  <c r="H41" i="8" s="1"/>
  <c r="O41" i="8" s="1"/>
  <c r="AQ40" i="8"/>
  <c r="AM40" i="8"/>
  <c r="AN40" i="8" s="1"/>
  <c r="AP40" i="8" s="1"/>
  <c r="AF40" i="8"/>
  <c r="AG40" i="8" s="1"/>
  <c r="AC40" i="8"/>
  <c r="Y40" i="8"/>
  <c r="Z40" i="8" s="1"/>
  <c r="AJ40" i="8" s="1"/>
  <c r="R40" i="8"/>
  <c r="S40" i="8" s="1"/>
  <c r="K40" i="8"/>
  <c r="L40" i="8" s="1"/>
  <c r="G40" i="8"/>
  <c r="H40" i="8" s="1"/>
  <c r="O40" i="8" s="1"/>
  <c r="AN38" i="8"/>
  <c r="AP38" i="8" s="1"/>
  <c r="AM38" i="8"/>
  <c r="AF38" i="8"/>
  <c r="AG38" i="8" s="1"/>
  <c r="Z38" i="8"/>
  <c r="AJ38" i="8" s="1"/>
  <c r="Y38" i="8"/>
  <c r="R38" i="8"/>
  <c r="S38" i="8" s="1"/>
  <c r="L38" i="8"/>
  <c r="V38" i="8" s="1"/>
  <c r="K38" i="8"/>
  <c r="G38" i="8"/>
  <c r="H38" i="8" s="1"/>
  <c r="O38" i="8" s="1"/>
  <c r="AM37" i="8"/>
  <c r="AN37" i="8" s="1"/>
  <c r="AJ37" i="8"/>
  <c r="AF37" i="8"/>
  <c r="AG37" i="8" s="1"/>
  <c r="AQ37" i="8" s="1"/>
  <c r="Y37" i="8"/>
  <c r="Z37" i="8" s="1"/>
  <c r="V37" i="8"/>
  <c r="R37" i="8"/>
  <c r="S37" i="8" s="1"/>
  <c r="AC37" i="8" s="1"/>
  <c r="N37" i="8"/>
  <c r="K37" i="8"/>
  <c r="L37" i="8" s="1"/>
  <c r="H37" i="8"/>
  <c r="O37" i="8" s="1"/>
  <c r="G37" i="8"/>
  <c r="AM36" i="8"/>
  <c r="AN36" i="8" s="1"/>
  <c r="AP36" i="8" s="1"/>
  <c r="AG36" i="8"/>
  <c r="AQ36" i="8" s="1"/>
  <c r="AF36" i="8"/>
  <c r="Y36" i="8"/>
  <c r="Z36" i="8" s="1"/>
  <c r="S36" i="8"/>
  <c r="AC36" i="8" s="1"/>
  <c r="R36" i="8"/>
  <c r="K36" i="8"/>
  <c r="L36" i="8" s="1"/>
  <c r="G36" i="8"/>
  <c r="H36" i="8" s="1"/>
  <c r="O36" i="8" s="1"/>
  <c r="AQ35" i="8"/>
  <c r="AM35" i="8"/>
  <c r="AN35" i="8" s="1"/>
  <c r="AP35" i="8" s="1"/>
  <c r="AF35" i="8"/>
  <c r="AG35" i="8" s="1"/>
  <c r="AC35" i="8"/>
  <c r="Y35" i="8"/>
  <c r="Z35" i="8" s="1"/>
  <c r="AJ35" i="8" s="1"/>
  <c r="R35" i="8"/>
  <c r="S35" i="8" s="1"/>
  <c r="K35" i="8"/>
  <c r="L35" i="8" s="1"/>
  <c r="V35" i="8" s="1"/>
  <c r="G35" i="8"/>
  <c r="H35" i="8" s="1"/>
  <c r="O35" i="8" s="1"/>
  <c r="AN34" i="8"/>
  <c r="AM34" i="8"/>
  <c r="AF34" i="8"/>
  <c r="AG34" i="8" s="1"/>
  <c r="Z34" i="8"/>
  <c r="AJ34" i="8" s="1"/>
  <c r="Y34" i="8"/>
  <c r="R34" i="8"/>
  <c r="S34" i="8" s="1"/>
  <c r="L34" i="8"/>
  <c r="V34" i="8" s="1"/>
  <c r="K34" i="8"/>
  <c r="G34" i="8"/>
  <c r="H34" i="8" s="1"/>
  <c r="O34" i="8" s="1"/>
  <c r="AM33" i="8"/>
  <c r="AN33" i="8" s="1"/>
  <c r="AJ33" i="8"/>
  <c r="AF33" i="8"/>
  <c r="AG33" i="8" s="1"/>
  <c r="AQ33" i="8" s="1"/>
  <c r="Y33" i="8"/>
  <c r="Z33" i="8" s="1"/>
  <c r="V33" i="8"/>
  <c r="R33" i="8"/>
  <c r="S33" i="8" s="1"/>
  <c r="AC33" i="8" s="1"/>
  <c r="K33" i="8"/>
  <c r="L33" i="8" s="1"/>
  <c r="H33" i="8"/>
  <c r="O33" i="8" s="1"/>
  <c r="G33" i="8"/>
  <c r="AM32" i="8"/>
  <c r="AN32" i="8" s="1"/>
  <c r="AP32" i="8" s="1"/>
  <c r="AG32" i="8"/>
  <c r="AQ32" i="8" s="1"/>
  <c r="AF32" i="8"/>
  <c r="Y32" i="8"/>
  <c r="Z32" i="8" s="1"/>
  <c r="S32" i="8"/>
  <c r="AC32" i="8" s="1"/>
  <c r="R32" i="8"/>
  <c r="K32" i="8"/>
  <c r="L32" i="8" s="1"/>
  <c r="G32" i="8"/>
  <c r="H32" i="8" s="1"/>
  <c r="O32" i="8" s="1"/>
  <c r="AQ31" i="8"/>
  <c r="AM31" i="8"/>
  <c r="AN31" i="8" s="1"/>
  <c r="AP31" i="8" s="1"/>
  <c r="AF31" i="8"/>
  <c r="AG31" i="8" s="1"/>
  <c r="AC31" i="8"/>
  <c r="Y31" i="8"/>
  <c r="Z31" i="8" s="1"/>
  <c r="AJ31" i="8" s="1"/>
  <c r="R31" i="8"/>
  <c r="S31" i="8" s="1"/>
  <c r="K31" i="8"/>
  <c r="L31" i="8" s="1"/>
  <c r="U31" i="8" s="1"/>
  <c r="G31" i="8"/>
  <c r="H31" i="8" s="1"/>
  <c r="O31" i="8" s="1"/>
  <c r="AN30" i="8"/>
  <c r="AP30" i="8" s="1"/>
  <c r="AM30" i="8"/>
  <c r="AF30" i="8"/>
  <c r="AG30" i="8" s="1"/>
  <c r="Z30" i="8"/>
  <c r="AJ30" i="8" s="1"/>
  <c r="Y30" i="8"/>
  <c r="R30" i="8"/>
  <c r="S30" i="8" s="1"/>
  <c r="L30" i="8"/>
  <c r="V30" i="8" s="1"/>
  <c r="K30" i="8"/>
  <c r="G30" i="8"/>
  <c r="H30" i="8" s="1"/>
  <c r="O30" i="8" s="1"/>
  <c r="AM29" i="8"/>
  <c r="AN29" i="8" s="1"/>
  <c r="AF29" i="8"/>
  <c r="AG29" i="8" s="1"/>
  <c r="Y29" i="8"/>
  <c r="Z29" i="8" s="1"/>
  <c r="R29" i="8"/>
  <c r="S29" i="8" s="1"/>
  <c r="K29" i="8"/>
  <c r="L29" i="8" s="1"/>
  <c r="N29" i="8" s="1"/>
  <c r="H29" i="8"/>
  <c r="G29" i="8"/>
  <c r="AP28" i="8"/>
  <c r="AN28" i="8"/>
  <c r="AJ28" i="8"/>
  <c r="AG28" i="8"/>
  <c r="AC28" i="8"/>
  <c r="Z28" i="8"/>
  <c r="U28" i="8"/>
  <c r="S28" i="8"/>
  <c r="AB28" i="8" s="1"/>
  <c r="L28" i="8"/>
  <c r="V28" i="8" s="1"/>
  <c r="H28" i="8"/>
  <c r="O28" i="8" s="1"/>
  <c r="AN27" i="8"/>
  <c r="AP27" i="8" s="1"/>
  <c r="AJ27" i="8"/>
  <c r="AG27" i="8"/>
  <c r="Z27" i="8"/>
  <c r="S27" i="8"/>
  <c r="AC27" i="8" s="1"/>
  <c r="L27" i="8"/>
  <c r="N27" i="8" s="1"/>
  <c r="H27" i="8"/>
  <c r="O27" i="8" s="1"/>
  <c r="AP26" i="8"/>
  <c r="AN26" i="8"/>
  <c r="AJ26" i="8"/>
  <c r="AG26" i="8"/>
  <c r="AC26" i="8"/>
  <c r="Z26" i="8"/>
  <c r="U26" i="8"/>
  <c r="S26" i="8"/>
  <c r="AB26" i="8" s="1"/>
  <c r="N26" i="8"/>
  <c r="L26" i="8"/>
  <c r="V26" i="8" s="1"/>
  <c r="H26" i="8"/>
  <c r="O26" i="8" s="1"/>
  <c r="AN25" i="8"/>
  <c r="AP25" i="8" s="1"/>
  <c r="AJ25" i="8"/>
  <c r="AG25" i="8"/>
  <c r="Z25" i="8"/>
  <c r="S25" i="8"/>
  <c r="AC25" i="8" s="1"/>
  <c r="L25" i="8"/>
  <c r="N25" i="8" s="1"/>
  <c r="H25" i="8"/>
  <c r="O25" i="8" s="1"/>
  <c r="AP24" i="8"/>
  <c r="AN24" i="8"/>
  <c r="AJ24" i="8"/>
  <c r="AG24" i="8"/>
  <c r="AC24" i="8"/>
  <c r="Z24" i="8"/>
  <c r="U24" i="8"/>
  <c r="S24" i="8"/>
  <c r="AB24" i="8" s="1"/>
  <c r="L24" i="8"/>
  <c r="V24" i="8" s="1"/>
  <c r="H24" i="8"/>
  <c r="O24" i="8" s="1"/>
  <c r="AN23" i="8"/>
  <c r="AG23" i="8"/>
  <c r="H44" i="28" s="1"/>
  <c r="Z23" i="8"/>
  <c r="G44" i="28" s="1"/>
  <c r="S23" i="8"/>
  <c r="F44" i="28" s="1"/>
  <c r="L23" i="8"/>
  <c r="E44" i="28" s="1"/>
  <c r="H23" i="8"/>
  <c r="U43" i="8" l="1"/>
  <c r="V43" i="8" s="1"/>
  <c r="AG81" i="9"/>
  <c r="AI81" i="9" s="1"/>
  <c r="AJ81" i="9" s="1"/>
  <c r="H37" i="28" s="1"/>
  <c r="AI80" i="9"/>
  <c r="AJ80" i="9" s="1"/>
  <c r="AP80" i="9"/>
  <c r="AQ80" i="9" s="1"/>
  <c r="AP71" i="9"/>
  <c r="AQ71" i="9" s="1"/>
  <c r="R49" i="8"/>
  <c r="S49" i="8" s="1"/>
  <c r="K49" i="8"/>
  <c r="L49" i="8" s="1"/>
  <c r="U49" i="8" s="1"/>
  <c r="K51" i="8"/>
  <c r="L51" i="8" s="1"/>
  <c r="O29" i="8"/>
  <c r="AP23" i="8"/>
  <c r="AQ23" i="8" s="1"/>
  <c r="I44" i="28"/>
  <c r="AQ34" i="8"/>
  <c r="AI34" i="8"/>
  <c r="V36" i="8"/>
  <c r="N36" i="8"/>
  <c r="AC38" i="8"/>
  <c r="U38" i="8"/>
  <c r="AJ32" i="8"/>
  <c r="AB32" i="8"/>
  <c r="AC34" i="8"/>
  <c r="U34" i="8"/>
  <c r="L39" i="8"/>
  <c r="AQ30" i="8"/>
  <c r="AI30" i="8"/>
  <c r="V32" i="8"/>
  <c r="N32" i="8"/>
  <c r="AP34" i="8"/>
  <c r="AJ41" i="8"/>
  <c r="AB41" i="8"/>
  <c r="AC30" i="8"/>
  <c r="U30" i="8"/>
  <c r="AJ36" i="8"/>
  <c r="AB36" i="8"/>
  <c r="AQ38" i="8"/>
  <c r="AI38" i="8"/>
  <c r="N41" i="8"/>
  <c r="AI23" i="8"/>
  <c r="AB25" i="8"/>
  <c r="V27" i="8"/>
  <c r="AQ27" i="8"/>
  <c r="AI27" i="8"/>
  <c r="AP29" i="8"/>
  <c r="AQ29" i="8" s="1"/>
  <c r="AB33" i="8"/>
  <c r="AI35" i="8"/>
  <c r="AP37" i="8"/>
  <c r="AN39" i="8"/>
  <c r="U40" i="8"/>
  <c r="V40" i="8" s="1"/>
  <c r="AB42" i="8"/>
  <c r="AE48" i="8"/>
  <c r="X48" i="8"/>
  <c r="Q48" i="8"/>
  <c r="N49" i="8"/>
  <c r="O49" i="8" s="1"/>
  <c r="X54" i="8"/>
  <c r="AE54" i="8" s="1"/>
  <c r="AL54" i="8" s="1"/>
  <c r="S54" i="8"/>
  <c r="N23" i="8"/>
  <c r="E45" i="28" s="1"/>
  <c r="Z39" i="8"/>
  <c r="AQ24" i="8"/>
  <c r="AI24" i="8"/>
  <c r="U25" i="8"/>
  <c r="AQ28" i="8"/>
  <c r="AI28" i="8"/>
  <c r="AI29" i="8"/>
  <c r="AJ29" i="8" s="1"/>
  <c r="N30" i="8"/>
  <c r="N31" i="8"/>
  <c r="V31" i="8"/>
  <c r="U32" i="8"/>
  <c r="U33" i="8"/>
  <c r="AB34" i="8"/>
  <c r="AB35" i="8"/>
  <c r="AI36" i="8"/>
  <c r="AI37" i="8"/>
  <c r="N38" i="8"/>
  <c r="S39" i="8"/>
  <c r="N40" i="8"/>
  <c r="U41" i="8"/>
  <c r="V41" i="8" s="1"/>
  <c r="U42" i="8"/>
  <c r="AP42" i="8"/>
  <c r="U52" i="8"/>
  <c r="N54" i="8"/>
  <c r="O54" i="8" s="1"/>
  <c r="N55" i="8"/>
  <c r="O55" i="8" s="1"/>
  <c r="AB23" i="8"/>
  <c r="N24" i="8"/>
  <c r="V25" i="8"/>
  <c r="AQ25" i="8"/>
  <c r="AI25" i="8"/>
  <c r="AB27" i="8"/>
  <c r="N28" i="8"/>
  <c r="AB29" i="8"/>
  <c r="AC29" i="8" s="1"/>
  <c r="AI31" i="8"/>
  <c r="N33" i="8"/>
  <c r="AP33" i="8"/>
  <c r="U35" i="8"/>
  <c r="AB37" i="8"/>
  <c r="H39" i="8"/>
  <c r="AG39" i="8"/>
  <c r="AI40" i="8"/>
  <c r="N42" i="8"/>
  <c r="AQ42" i="8"/>
  <c r="H45" i="8"/>
  <c r="G44" i="8"/>
  <c r="L48" i="8"/>
  <c r="V52" i="8"/>
  <c r="N52" i="8"/>
  <c r="O52" i="8" s="1"/>
  <c r="AJ59" i="8"/>
  <c r="AB59" i="8"/>
  <c r="U23" i="8"/>
  <c r="AQ26" i="8"/>
  <c r="AI26" i="8"/>
  <c r="U27" i="8"/>
  <c r="U29" i="8"/>
  <c r="V29" i="8" s="1"/>
  <c r="AB30" i="8"/>
  <c r="AB31" i="8"/>
  <c r="AI32" i="8"/>
  <c r="AI33" i="8"/>
  <c r="N34" i="8"/>
  <c r="N35" i="8"/>
  <c r="U36" i="8"/>
  <c r="U37" i="8"/>
  <c r="AB38" i="8"/>
  <c r="AB40" i="8"/>
  <c r="AI41" i="8"/>
  <c r="S45" i="8"/>
  <c r="V46" i="8"/>
  <c r="N46" i="8"/>
  <c r="X46" i="8"/>
  <c r="AL48" i="8"/>
  <c r="G51" i="8"/>
  <c r="H51" i="8" s="1"/>
  <c r="AN54" i="8"/>
  <c r="AP54" i="8" s="1"/>
  <c r="U55" i="8"/>
  <c r="V55" i="8" s="1"/>
  <c r="AM56" i="8"/>
  <c r="AN56" i="8" s="1"/>
  <c r="AF56" i="8"/>
  <c r="AG56" i="8" s="1"/>
  <c r="Y56" i="8"/>
  <c r="Z56" i="8" s="1"/>
  <c r="R56" i="8"/>
  <c r="S56" i="8" s="1"/>
  <c r="K56" i="8"/>
  <c r="L56" i="8" s="1"/>
  <c r="H56" i="8"/>
  <c r="N57" i="8"/>
  <c r="O57" i="8" s="1"/>
  <c r="AJ57" i="8"/>
  <c r="AB57" i="8"/>
  <c r="AC57" i="8" s="1"/>
  <c r="AP57" i="8"/>
  <c r="AQ59" i="8"/>
  <c r="AI59" i="8"/>
  <c r="V53" i="8"/>
  <c r="N53" i="8"/>
  <c r="O53" i="8" s="1"/>
  <c r="AJ53" i="8"/>
  <c r="AB53" i="8"/>
  <c r="AC53" i="8" s="1"/>
  <c r="AB55" i="8"/>
  <c r="AC55" i="8" s="1"/>
  <c r="V59" i="8"/>
  <c r="N59" i="8"/>
  <c r="R51" i="8"/>
  <c r="S51" i="8" s="1"/>
  <c r="S48" i="8"/>
  <c r="N51" i="8"/>
  <c r="AI53" i="8"/>
  <c r="AG54" i="8"/>
  <c r="AQ55" i="8"/>
  <c r="AI55" i="8"/>
  <c r="AJ55" i="8" s="1"/>
  <c r="U57" i="8"/>
  <c r="V57" i="8" s="1"/>
  <c r="AQ57" i="8"/>
  <c r="AI57" i="8"/>
  <c r="AC59" i="8"/>
  <c r="U59" i="8"/>
  <c r="AE74" i="8"/>
  <c r="Y48" i="8"/>
  <c r="Y45" i="8"/>
  <c r="Z45" i="8" s="1"/>
  <c r="AM58" i="8"/>
  <c r="AN58" i="8" s="1"/>
  <c r="AF58" i="8"/>
  <c r="AG58" i="8" s="1"/>
  <c r="Y58" i="8"/>
  <c r="Z58" i="8" s="1"/>
  <c r="S58" i="8"/>
  <c r="K58" i="8"/>
  <c r="L58" i="8" s="1"/>
  <c r="O23" i="8" l="1"/>
  <c r="AP81" i="9"/>
  <c r="AQ81" i="9" s="1"/>
  <c r="I37" i="28" s="1"/>
  <c r="V49" i="8"/>
  <c r="I45" i="28"/>
  <c r="G45" i="28"/>
  <c r="AC23" i="8"/>
  <c r="AJ23" i="8"/>
  <c r="H45" i="28"/>
  <c r="V23" i="8"/>
  <c r="F45" i="28"/>
  <c r="E46" i="28"/>
  <c r="AP58" i="8"/>
  <c r="AQ58" i="8" s="1"/>
  <c r="AB58" i="8"/>
  <c r="AJ58" i="8"/>
  <c r="AB45" i="8"/>
  <c r="AQ54" i="8"/>
  <c r="U51" i="8"/>
  <c r="V51" i="8" s="1"/>
  <c r="U56" i="8"/>
  <c r="O51" i="8"/>
  <c r="R44" i="8"/>
  <c r="S44" i="8" s="1"/>
  <c r="S47" i="8" s="1"/>
  <c r="H44" i="8"/>
  <c r="AM44" i="8"/>
  <c r="AN44" i="8" s="1"/>
  <c r="AP44" i="8" s="1"/>
  <c r="Y44" i="8"/>
  <c r="Z44" i="8" s="1"/>
  <c r="K44" i="8"/>
  <c r="L44" i="8" s="1"/>
  <c r="L47" i="8" s="1"/>
  <c r="AF44" i="8"/>
  <c r="AG44" i="8" s="1"/>
  <c r="AB39" i="8"/>
  <c r="AC39" i="8" s="1"/>
  <c r="N39" i="8"/>
  <c r="O39" i="8" s="1"/>
  <c r="AI58" i="8"/>
  <c r="Y51" i="8"/>
  <c r="Z51" i="8" s="1"/>
  <c r="Y52" i="8"/>
  <c r="Z52" i="8" s="1"/>
  <c r="Z48" i="8"/>
  <c r="Y49" i="8"/>
  <c r="Z49" i="8" s="1"/>
  <c r="AB56" i="8"/>
  <c r="AC56" i="8" s="1"/>
  <c r="U45" i="8"/>
  <c r="V45" i="8" s="1"/>
  <c r="AC45" i="8"/>
  <c r="AI39" i="8"/>
  <c r="AJ39" i="8" s="1"/>
  <c r="N58" i="8"/>
  <c r="O58" i="8" s="1"/>
  <c r="AL74" i="8"/>
  <c r="AF48" i="8"/>
  <c r="AF45" i="8"/>
  <c r="AG45" i="8" s="1"/>
  <c r="AI56" i="8"/>
  <c r="AJ56" i="8" s="1"/>
  <c r="Z46" i="8"/>
  <c r="AE46" i="8"/>
  <c r="H47" i="8"/>
  <c r="AP39" i="8"/>
  <c r="AQ39" i="8" s="1"/>
  <c r="U58" i="8"/>
  <c r="V58" i="8" s="1"/>
  <c r="AC58" i="8"/>
  <c r="U48" i="8"/>
  <c r="V48" i="8" s="1"/>
  <c r="V56" i="8"/>
  <c r="N56" i="8"/>
  <c r="O56" i="8" s="1"/>
  <c r="AP56" i="8"/>
  <c r="AQ56" i="8" s="1"/>
  <c r="Z54" i="8"/>
  <c r="N48" i="8"/>
  <c r="O48" i="8" s="1"/>
  <c r="U39" i="8"/>
  <c r="V39" i="8" s="1"/>
  <c r="U54" i="8"/>
  <c r="V54" i="8" s="1"/>
  <c r="N45" i="8"/>
  <c r="O45" i="8" s="1"/>
  <c r="G46" i="28" l="1"/>
  <c r="I46" i="28"/>
  <c r="H46" i="28"/>
  <c r="F46" i="28"/>
  <c r="L50" i="8"/>
  <c r="N47" i="8"/>
  <c r="O47" i="8" s="1"/>
  <c r="U47" i="8"/>
  <c r="V47" i="8" s="1"/>
  <c r="S50" i="8"/>
  <c r="AI45" i="8"/>
  <c r="AJ45" i="8" s="1"/>
  <c r="H50" i="8"/>
  <c r="AM48" i="8"/>
  <c r="AM45" i="8"/>
  <c r="AN45" i="8" s="1"/>
  <c r="AP45" i="8" s="1"/>
  <c r="AQ45" i="8" s="1"/>
  <c r="AG47" i="8"/>
  <c r="AB49" i="8"/>
  <c r="AC49" i="8" s="1"/>
  <c r="AB54" i="8"/>
  <c r="AC54" i="8" s="1"/>
  <c r="AJ54" i="8"/>
  <c r="AB48" i="8"/>
  <c r="AC48" i="8" s="1"/>
  <c r="AI44" i="8"/>
  <c r="AJ44" i="8" s="1"/>
  <c r="AQ44" i="8"/>
  <c r="O44" i="8"/>
  <c r="AG46" i="8"/>
  <c r="AL46" i="8"/>
  <c r="AN46" i="8" s="1"/>
  <c r="AP46" i="8" s="1"/>
  <c r="AB52" i="8"/>
  <c r="AC52" i="8" s="1"/>
  <c r="N44" i="8"/>
  <c r="U44" i="8"/>
  <c r="V44" i="8" s="1"/>
  <c r="AJ46" i="8"/>
  <c r="AB46" i="8"/>
  <c r="AF51" i="8"/>
  <c r="AG51" i="8" s="1"/>
  <c r="AF49" i="8"/>
  <c r="AG49" i="8" s="1"/>
  <c r="AG48" i="8"/>
  <c r="AF52" i="8"/>
  <c r="AG52" i="8" s="1"/>
  <c r="AB51" i="8"/>
  <c r="AC51" i="8" s="1"/>
  <c r="Z47" i="8"/>
  <c r="AB44" i="8"/>
  <c r="AC44" i="8" s="1"/>
  <c r="AI54" i="8"/>
  <c r="AI51" i="8" l="1"/>
  <c r="AJ51" i="8" s="1"/>
  <c r="H67" i="8"/>
  <c r="H61" i="8"/>
  <c r="U50" i="8"/>
  <c r="V50" i="8" s="1"/>
  <c r="S61" i="8"/>
  <c r="S77" i="8" s="1"/>
  <c r="S67" i="8"/>
  <c r="Z50" i="8"/>
  <c r="AB47" i="8"/>
  <c r="AC47" i="8" s="1"/>
  <c r="AI52" i="8"/>
  <c r="AJ52" i="8" s="1"/>
  <c r="AG50" i="8"/>
  <c r="AG61" i="8" s="1"/>
  <c r="AG77" i="8" s="1"/>
  <c r="AI47" i="8"/>
  <c r="AJ47" i="8" s="1"/>
  <c r="N50" i="8"/>
  <c r="O50" i="8" s="1"/>
  <c r="L61" i="8"/>
  <c r="L67" i="8"/>
  <c r="AI48" i="8"/>
  <c r="AJ48" i="8" s="1"/>
  <c r="AQ49" i="8"/>
  <c r="AI49" i="8"/>
  <c r="AJ49" i="8" s="1"/>
  <c r="AN47" i="8"/>
  <c r="AI46" i="8"/>
  <c r="AQ46" i="8"/>
  <c r="AM52" i="8"/>
  <c r="AN52" i="8" s="1"/>
  <c r="AP52" i="8" s="1"/>
  <c r="AQ52" i="8" s="1"/>
  <c r="AM51" i="8"/>
  <c r="AN51" i="8" s="1"/>
  <c r="AM49" i="8"/>
  <c r="AN49" i="8" s="1"/>
  <c r="AP49" i="8" s="1"/>
  <c r="AN48" i="8"/>
  <c r="AP48" i="8" s="1"/>
  <c r="AQ48" i="8" s="1"/>
  <c r="AG78" i="8" l="1"/>
  <c r="AG79" i="8" s="1"/>
  <c r="S78" i="8"/>
  <c r="U77" i="8"/>
  <c r="V77" i="8" s="1"/>
  <c r="L78" i="8"/>
  <c r="N77" i="8"/>
  <c r="O77" i="8" s="1"/>
  <c r="U67" i="8"/>
  <c r="V67" i="8" s="1"/>
  <c r="S68" i="8"/>
  <c r="S69" i="8" s="1"/>
  <c r="H63" i="8"/>
  <c r="H62" i="8"/>
  <c r="N61" i="8"/>
  <c r="O61" i="8" s="1"/>
  <c r="L62" i="8"/>
  <c r="L63" i="8" s="1"/>
  <c r="U61" i="8"/>
  <c r="V61" i="8" s="1"/>
  <c r="S62" i="8"/>
  <c r="S63" i="8" s="1"/>
  <c r="H68" i="8"/>
  <c r="AG62" i="8"/>
  <c r="AI50" i="8"/>
  <c r="AJ50" i="8" s="1"/>
  <c r="AG67" i="8"/>
  <c r="AP51" i="8"/>
  <c r="AQ51" i="8" s="1"/>
  <c r="AN50" i="8"/>
  <c r="AP47" i="8"/>
  <c r="AQ47" i="8" s="1"/>
  <c r="AB50" i="8"/>
  <c r="AC50" i="8" s="1"/>
  <c r="Z67" i="8"/>
  <c r="Z61" i="8"/>
  <c r="N67" i="8"/>
  <c r="O67" i="8" s="1"/>
  <c r="L68" i="8"/>
  <c r="L69" i="8" s="1"/>
  <c r="Z77" i="8" l="1"/>
  <c r="AB77" i="8" s="1"/>
  <c r="AC77" i="8" s="1"/>
  <c r="AG80" i="8"/>
  <c r="AI77" i="8"/>
  <c r="AJ77" i="8" s="1"/>
  <c r="AI61" i="8"/>
  <c r="AJ61" i="8" s="1"/>
  <c r="S79" i="8"/>
  <c r="L79" i="8"/>
  <c r="N78" i="8"/>
  <c r="O78" i="8" s="1"/>
  <c r="U78" i="8"/>
  <c r="V78" i="8" s="1"/>
  <c r="L70" i="8"/>
  <c r="Z68" i="8"/>
  <c r="AB67" i="8"/>
  <c r="AC67" i="8" s="1"/>
  <c r="AP50" i="8"/>
  <c r="AQ50" i="8" s="1"/>
  <c r="AN67" i="8"/>
  <c r="U69" i="8"/>
  <c r="V69" i="8" s="1"/>
  <c r="S70" i="8"/>
  <c r="AN61" i="8"/>
  <c r="AN77" i="8" s="1"/>
  <c r="U62" i="8"/>
  <c r="V62" i="8" s="1"/>
  <c r="N62" i="8"/>
  <c r="O62" i="8" s="1"/>
  <c r="U68" i="8"/>
  <c r="V68" i="8" s="1"/>
  <c r="U63" i="8"/>
  <c r="V63" i="8" s="1"/>
  <c r="S64" i="8"/>
  <c r="S65" i="8" s="1"/>
  <c r="N63" i="8"/>
  <c r="O63" i="8" s="1"/>
  <c r="L64" i="8"/>
  <c r="L65" i="8" s="1"/>
  <c r="H64" i="8"/>
  <c r="O64" i="8" s="1"/>
  <c r="N68" i="8"/>
  <c r="O68" i="8" s="1"/>
  <c r="Z62" i="8"/>
  <c r="AB61" i="8"/>
  <c r="AC61" i="8" s="1"/>
  <c r="AI67" i="8"/>
  <c r="AJ67" i="8" s="1"/>
  <c r="AG68" i="8"/>
  <c r="AG63" i="8"/>
  <c r="H69" i="8"/>
  <c r="Z78" i="8" l="1"/>
  <c r="Z79" i="8" s="1"/>
  <c r="AN78" i="8"/>
  <c r="AP78" i="8" s="1"/>
  <c r="AQ78" i="8" s="1"/>
  <c r="AP77" i="8"/>
  <c r="AQ77" i="8" s="1"/>
  <c r="AG81" i="8"/>
  <c r="AB78" i="8"/>
  <c r="AC78" i="8" s="1"/>
  <c r="AI79" i="8"/>
  <c r="AJ79" i="8" s="1"/>
  <c r="Z80" i="8"/>
  <c r="AI80" i="8" s="1"/>
  <c r="AJ80" i="8" s="1"/>
  <c r="AI78" i="8"/>
  <c r="AJ78" i="8" s="1"/>
  <c r="S80" i="8"/>
  <c r="AB79" i="8"/>
  <c r="AC79" i="8" s="1"/>
  <c r="N79" i="8"/>
  <c r="O79" i="8" s="1"/>
  <c r="L80" i="8"/>
  <c r="L81" i="8" s="1"/>
  <c r="U79" i="8"/>
  <c r="V79" i="8" s="1"/>
  <c r="H71" i="8"/>
  <c r="H70" i="8"/>
  <c r="O70" i="8" s="1"/>
  <c r="AB62" i="8"/>
  <c r="AC62" i="8" s="1"/>
  <c r="U65" i="8"/>
  <c r="V65" i="8" s="1"/>
  <c r="F48" i="28" s="1"/>
  <c r="AI62" i="8"/>
  <c r="AJ62" i="8" s="1"/>
  <c r="V70" i="8"/>
  <c r="N70" i="8"/>
  <c r="AG64" i="8"/>
  <c r="Z63" i="8"/>
  <c r="AI63" i="8" s="1"/>
  <c r="H65" i="8"/>
  <c r="N65" i="8" s="1"/>
  <c r="AP61" i="8"/>
  <c r="AQ61" i="8" s="1"/>
  <c r="AN62" i="8"/>
  <c r="AP62" i="8" s="1"/>
  <c r="AQ62" i="8" s="1"/>
  <c r="L71" i="8"/>
  <c r="AI68" i="8"/>
  <c r="AJ68" i="8" s="1"/>
  <c r="AC70" i="8"/>
  <c r="U70" i="8"/>
  <c r="AP67" i="8"/>
  <c r="AQ67" i="8" s="1"/>
  <c r="AN68" i="8"/>
  <c r="AP68" i="8" s="1"/>
  <c r="AQ68" i="8" s="1"/>
  <c r="AB68" i="8"/>
  <c r="AC68" i="8" s="1"/>
  <c r="N69" i="8"/>
  <c r="O69" i="8" s="1"/>
  <c r="AG69" i="8"/>
  <c r="V64" i="8"/>
  <c r="N64" i="8"/>
  <c r="AC64" i="8"/>
  <c r="U64" i="8"/>
  <c r="S71" i="8"/>
  <c r="Z69" i="8"/>
  <c r="AN79" i="8" l="1"/>
  <c r="AP79" i="8" s="1"/>
  <c r="AQ79" i="8" s="1"/>
  <c r="AN63" i="8"/>
  <c r="AN64" i="8" s="1"/>
  <c r="AP64" i="8" s="1"/>
  <c r="AN69" i="8"/>
  <c r="AP69" i="8" s="1"/>
  <c r="AQ69" i="8" s="1"/>
  <c r="AB80" i="8"/>
  <c r="AC80" i="8" s="1"/>
  <c r="Z81" i="8"/>
  <c r="S81" i="8"/>
  <c r="U81" i="8" s="1"/>
  <c r="V81" i="8" s="1"/>
  <c r="F47" i="28" s="1"/>
  <c r="N81" i="8"/>
  <c r="O81" i="8" s="1"/>
  <c r="E47" i="28" s="1"/>
  <c r="N80" i="8"/>
  <c r="O80" i="8" s="1"/>
  <c r="U80" i="8"/>
  <c r="V80" i="8" s="1"/>
  <c r="U71" i="8"/>
  <c r="V71" i="8" s="1"/>
  <c r="N71" i="8"/>
  <c r="O71" i="8" s="1"/>
  <c r="AP63" i="8"/>
  <c r="AQ63" i="8" s="1"/>
  <c r="AQ64" i="8"/>
  <c r="Z70" i="8"/>
  <c r="AB69" i="8"/>
  <c r="AC69" i="8" s="1"/>
  <c r="AG65" i="8"/>
  <c r="O65" i="8"/>
  <c r="E48" i="28" s="1"/>
  <c r="AI69" i="8"/>
  <c r="AJ69" i="8" s="1"/>
  <c r="AG70" i="8"/>
  <c r="AG71" i="8" s="1"/>
  <c r="Z64" i="8"/>
  <c r="Z65" i="8" s="1"/>
  <c r="AJ63" i="8"/>
  <c r="AB63" i="8"/>
  <c r="AC63" i="8" s="1"/>
  <c r="AN80" i="8" l="1"/>
  <c r="AP80" i="8" s="1"/>
  <c r="AQ80" i="8" s="1"/>
  <c r="AN70" i="8"/>
  <c r="AN71" i="8" s="1"/>
  <c r="AP71" i="8" s="1"/>
  <c r="AQ71" i="8" s="1"/>
  <c r="AB81" i="8"/>
  <c r="AC81" i="8" s="1"/>
  <c r="G47" i="28" s="1"/>
  <c r="AI64" i="8"/>
  <c r="AI81" i="8"/>
  <c r="AJ81" i="8" s="1"/>
  <c r="H47" i="28" s="1"/>
  <c r="AB65" i="8"/>
  <c r="AC65" i="8" s="1"/>
  <c r="G48" i="28" s="1"/>
  <c r="AQ70" i="8"/>
  <c r="AI70" i="8"/>
  <c r="AP70" i="8"/>
  <c r="AJ70" i="8"/>
  <c r="AB70" i="8"/>
  <c r="AJ64" i="8"/>
  <c r="AB64" i="8"/>
  <c r="AI65" i="8"/>
  <c r="AJ65" i="8" s="1"/>
  <c r="H48" i="28" s="1"/>
  <c r="Z71" i="8"/>
  <c r="AN65" i="8"/>
  <c r="AP65" i="8" s="1"/>
  <c r="AQ65" i="8" s="1"/>
  <c r="I48" i="28" s="1"/>
  <c r="AN81" i="8" l="1"/>
  <c r="AP81" i="8" s="1"/>
  <c r="AQ81" i="8" s="1"/>
  <c r="I47" i="28" s="1"/>
  <c r="AB71" i="8"/>
  <c r="AC71" i="8" s="1"/>
  <c r="AI71" i="8"/>
  <c r="AJ71" i="8" s="1"/>
  <c r="AE74" i="7" l="1"/>
  <c r="AL74" i="7" s="1"/>
  <c r="X74" i="7"/>
  <c r="Q74" i="7"/>
  <c r="G59" i="7"/>
  <c r="AN58" i="7"/>
  <c r="AM58" i="7"/>
  <c r="AF58" i="7"/>
  <c r="AG58" i="7" s="1"/>
  <c r="Z58" i="7"/>
  <c r="Y58" i="7"/>
  <c r="S58" i="7"/>
  <c r="L58" i="7"/>
  <c r="K58" i="7"/>
  <c r="H58" i="7"/>
  <c r="AF57" i="7"/>
  <c r="AG57" i="7" s="1"/>
  <c r="G57" i="7"/>
  <c r="R56" i="7"/>
  <c r="S56" i="7" s="1"/>
  <c r="G56" i="7"/>
  <c r="H56" i="7" s="1"/>
  <c r="G55" i="7"/>
  <c r="AM54" i="7"/>
  <c r="AF54" i="7"/>
  <c r="Y54" i="7"/>
  <c r="R54" i="7"/>
  <c r="Q54" i="7"/>
  <c r="K54" i="7"/>
  <c r="J54" i="7"/>
  <c r="H54" i="7"/>
  <c r="G54" i="7"/>
  <c r="AN53" i="7"/>
  <c r="AP53" i="7" s="1"/>
  <c r="AQ53" i="7" s="1"/>
  <c r="AG53" i="7"/>
  <c r="Z53" i="7"/>
  <c r="S53" i="7"/>
  <c r="L53" i="7"/>
  <c r="H53" i="7"/>
  <c r="AL52" i="7"/>
  <c r="AE52" i="7"/>
  <c r="X52" i="7"/>
  <c r="Q52" i="7"/>
  <c r="AM51" i="7"/>
  <c r="X51" i="7"/>
  <c r="AE51" i="7" s="1"/>
  <c r="AL51" i="7" s="1"/>
  <c r="Q51" i="7"/>
  <c r="AM49" i="7"/>
  <c r="AN49" i="7" s="1"/>
  <c r="AE49" i="7"/>
  <c r="Y49" i="7"/>
  <c r="X49" i="7"/>
  <c r="Q49" i="7"/>
  <c r="L49" i="7"/>
  <c r="J49" i="7"/>
  <c r="AL49" i="7" s="1"/>
  <c r="G49" i="7"/>
  <c r="H49" i="7" s="1"/>
  <c r="AM48" i="7"/>
  <c r="AF48" i="7"/>
  <c r="Y48" i="7"/>
  <c r="X48" i="7"/>
  <c r="Z48" i="7" s="1"/>
  <c r="R48" i="7"/>
  <c r="Q48" i="7"/>
  <c r="L48" i="7"/>
  <c r="K48" i="7"/>
  <c r="K49" i="7" s="1"/>
  <c r="J48" i="7"/>
  <c r="AE48" i="7" s="1"/>
  <c r="G48" i="7"/>
  <c r="H48" i="7" s="1"/>
  <c r="X46" i="7"/>
  <c r="Q46" i="7"/>
  <c r="S46" i="7" s="1"/>
  <c r="O46" i="7"/>
  <c r="J46" i="7"/>
  <c r="L46" i="7" s="1"/>
  <c r="H46" i="7"/>
  <c r="AM45" i="7"/>
  <c r="AN45" i="7" s="1"/>
  <c r="AL45" i="7"/>
  <c r="AE45" i="7"/>
  <c r="Y45" i="7"/>
  <c r="X45" i="7"/>
  <c r="R45" i="7"/>
  <c r="R51" i="7" s="1"/>
  <c r="Q45" i="7"/>
  <c r="K45" i="7"/>
  <c r="K51" i="7" s="1"/>
  <c r="J45" i="7"/>
  <c r="H45" i="7"/>
  <c r="G45" i="7"/>
  <c r="G51" i="7" s="1"/>
  <c r="G52" i="7" s="1"/>
  <c r="H52" i="7" s="1"/>
  <c r="F45" i="7"/>
  <c r="AN44" i="7"/>
  <c r="AM44" i="7"/>
  <c r="AF44" i="7"/>
  <c r="AG44" i="7" s="1"/>
  <c r="Y44" i="7"/>
  <c r="Z44" i="7" s="1"/>
  <c r="R44" i="7"/>
  <c r="S44" i="7" s="1"/>
  <c r="L44" i="7"/>
  <c r="K44" i="7"/>
  <c r="G44" i="7"/>
  <c r="H44" i="7" s="1"/>
  <c r="AP43" i="7"/>
  <c r="AM43" i="7"/>
  <c r="AN43" i="7" s="1"/>
  <c r="AF43" i="7"/>
  <c r="AG43" i="7" s="1"/>
  <c r="Y43" i="7"/>
  <c r="Z43" i="7" s="1"/>
  <c r="AJ43" i="7" s="1"/>
  <c r="R43" i="7"/>
  <c r="S43" i="7" s="1"/>
  <c r="AC43" i="7" s="1"/>
  <c r="L43" i="7"/>
  <c r="G43" i="7"/>
  <c r="H43" i="7" s="1"/>
  <c r="O43" i="7" s="1"/>
  <c r="AP42" i="7"/>
  <c r="AM42" i="7"/>
  <c r="AN42" i="7" s="1"/>
  <c r="AG42" i="7"/>
  <c r="AF42" i="7"/>
  <c r="Y42" i="7"/>
  <c r="Z42" i="7" s="1"/>
  <c r="R42" i="7"/>
  <c r="S42" i="7" s="1"/>
  <c r="K42" i="7"/>
  <c r="L42" i="7" s="1"/>
  <c r="G42" i="7"/>
  <c r="H42" i="7" s="1"/>
  <c r="O42" i="7" s="1"/>
  <c r="Y41" i="7"/>
  <c r="Z41" i="7" s="1"/>
  <c r="AM40" i="7"/>
  <c r="AN40" i="7" s="1"/>
  <c r="AI40" i="7"/>
  <c r="AF40" i="7"/>
  <c r="AG40" i="7" s="1"/>
  <c r="AQ40" i="7" s="1"/>
  <c r="Z40" i="7"/>
  <c r="Y40" i="7"/>
  <c r="R40" i="7"/>
  <c r="S40" i="7" s="1"/>
  <c r="K40" i="7"/>
  <c r="L40" i="7" s="1"/>
  <c r="G40" i="7"/>
  <c r="H40" i="7" s="1"/>
  <c r="O40" i="7" s="1"/>
  <c r="AM38" i="7"/>
  <c r="AN38" i="7" s="1"/>
  <c r="AP38" i="7" s="1"/>
  <c r="AJ38" i="7"/>
  <c r="AF38" i="7"/>
  <c r="AG38" i="7" s="1"/>
  <c r="AQ38" i="7" s="1"/>
  <c r="AB38" i="7"/>
  <c r="Y38" i="7"/>
  <c r="Z38" i="7" s="1"/>
  <c r="R38" i="7"/>
  <c r="S38" i="7" s="1"/>
  <c r="K38" i="7"/>
  <c r="L38" i="7" s="1"/>
  <c r="V38" i="7" s="1"/>
  <c r="H38" i="7"/>
  <c r="O38" i="7" s="1"/>
  <c r="G38" i="7"/>
  <c r="AM37" i="7"/>
  <c r="AN37" i="7" s="1"/>
  <c r="AF37" i="7"/>
  <c r="AG37" i="7" s="1"/>
  <c r="AB37" i="7"/>
  <c r="Y37" i="7"/>
  <c r="Z37" i="7" s="1"/>
  <c r="AJ37" i="7" s="1"/>
  <c r="S37" i="7"/>
  <c r="R37" i="7"/>
  <c r="K37" i="7"/>
  <c r="L37" i="7" s="1"/>
  <c r="G37" i="7"/>
  <c r="H37" i="7" s="1"/>
  <c r="O37" i="7" s="1"/>
  <c r="AM36" i="7"/>
  <c r="AN36" i="7" s="1"/>
  <c r="AP36" i="7" s="1"/>
  <c r="AF36" i="7"/>
  <c r="AG36" i="7" s="1"/>
  <c r="AQ36" i="7" s="1"/>
  <c r="AC36" i="7"/>
  <c r="Y36" i="7"/>
  <c r="Z36" i="7" s="1"/>
  <c r="AJ36" i="7" s="1"/>
  <c r="R36" i="7"/>
  <c r="S36" i="7" s="1"/>
  <c r="K36" i="7"/>
  <c r="L36" i="7" s="1"/>
  <c r="U36" i="7" s="1"/>
  <c r="G36" i="7"/>
  <c r="H36" i="7" s="1"/>
  <c r="O36" i="7" s="1"/>
  <c r="AN35" i="7"/>
  <c r="AM35" i="7"/>
  <c r="AF35" i="7"/>
  <c r="AG35" i="7" s="1"/>
  <c r="Y35" i="7"/>
  <c r="Z35" i="7" s="1"/>
  <c r="R35" i="7"/>
  <c r="S35" i="7" s="1"/>
  <c r="AC35" i="7" s="1"/>
  <c r="L35" i="7"/>
  <c r="K35" i="7"/>
  <c r="G35" i="7"/>
  <c r="H35" i="7" s="1"/>
  <c r="O35" i="7" s="1"/>
  <c r="AP34" i="7"/>
  <c r="AM34" i="7"/>
  <c r="AN34" i="7" s="1"/>
  <c r="AF34" i="7"/>
  <c r="AG34" i="7" s="1"/>
  <c r="Y34" i="7"/>
  <c r="Z34" i="7" s="1"/>
  <c r="AJ34" i="7" s="1"/>
  <c r="V34" i="7"/>
  <c r="R34" i="7"/>
  <c r="S34" i="7" s="1"/>
  <c r="AC34" i="7" s="1"/>
  <c r="K34" i="7"/>
  <c r="L34" i="7" s="1"/>
  <c r="G34" i="7"/>
  <c r="H34" i="7" s="1"/>
  <c r="O34" i="7" s="1"/>
  <c r="AM33" i="7"/>
  <c r="AN33" i="7" s="1"/>
  <c r="AP33" i="7" s="1"/>
  <c r="AG33" i="7"/>
  <c r="AQ33" i="7" s="1"/>
  <c r="AF33" i="7"/>
  <c r="Y33" i="7"/>
  <c r="Z33" i="7" s="1"/>
  <c r="R33" i="7"/>
  <c r="S33" i="7" s="1"/>
  <c r="K33" i="7"/>
  <c r="L33" i="7" s="1"/>
  <c r="V33" i="7" s="1"/>
  <c r="G33" i="7"/>
  <c r="H33" i="7" s="1"/>
  <c r="O33" i="7" s="1"/>
  <c r="AQ32" i="7"/>
  <c r="AM32" i="7"/>
  <c r="AN32" i="7" s="1"/>
  <c r="AP32" i="7" s="1"/>
  <c r="AI32" i="7"/>
  <c r="AF32" i="7"/>
  <c r="AG32" i="7" s="1"/>
  <c r="Y32" i="7"/>
  <c r="Z32" i="7" s="1"/>
  <c r="AB32" i="7" s="1"/>
  <c r="R32" i="7"/>
  <c r="S32" i="7" s="1"/>
  <c r="K32" i="7"/>
  <c r="L32" i="7" s="1"/>
  <c r="V32" i="7" s="1"/>
  <c r="G32" i="7"/>
  <c r="H32" i="7" s="1"/>
  <c r="O32" i="7" s="1"/>
  <c r="AM31" i="7"/>
  <c r="AN31" i="7" s="1"/>
  <c r="AP31" i="7" s="1"/>
  <c r="AF31" i="7"/>
  <c r="AG31" i="7" s="1"/>
  <c r="AQ31" i="7" s="1"/>
  <c r="Z31" i="7"/>
  <c r="AJ31" i="7" s="1"/>
  <c r="Y31" i="7"/>
  <c r="R31" i="7"/>
  <c r="S31" i="7" s="1"/>
  <c r="K31" i="7"/>
  <c r="L31" i="7" s="1"/>
  <c r="G31" i="7"/>
  <c r="H31" i="7" s="1"/>
  <c r="O31" i="7" s="1"/>
  <c r="AM30" i="7"/>
  <c r="AN30" i="7" s="1"/>
  <c r="AP30" i="7" s="1"/>
  <c r="AJ30" i="7"/>
  <c r="AF30" i="7"/>
  <c r="AG30" i="7" s="1"/>
  <c r="AQ30" i="7" s="1"/>
  <c r="AB30" i="7"/>
  <c r="Y30" i="7"/>
  <c r="Z30" i="7" s="1"/>
  <c r="U30" i="7"/>
  <c r="R30" i="7"/>
  <c r="S30" i="7" s="1"/>
  <c r="AC30" i="7" s="1"/>
  <c r="K30" i="7"/>
  <c r="L30" i="7" s="1"/>
  <c r="H30" i="7"/>
  <c r="O30" i="7" s="1"/>
  <c r="G30" i="7"/>
  <c r="AM29" i="7"/>
  <c r="AN29" i="7" s="1"/>
  <c r="AF29" i="7"/>
  <c r="AG29" i="7" s="1"/>
  <c r="Y29" i="7"/>
  <c r="Z29" i="7" s="1"/>
  <c r="S29" i="7"/>
  <c r="R29" i="7"/>
  <c r="K29" i="7"/>
  <c r="L29" i="7" s="1"/>
  <c r="G29" i="7"/>
  <c r="H29" i="7" s="1"/>
  <c r="AP28" i="7"/>
  <c r="AN28" i="7"/>
  <c r="AG28" i="7"/>
  <c r="AB28" i="7"/>
  <c r="Z28" i="7"/>
  <c r="AJ28" i="7" s="1"/>
  <c r="V28" i="7"/>
  <c r="S28" i="7"/>
  <c r="O28" i="7"/>
  <c r="L28" i="7"/>
  <c r="H28" i="7"/>
  <c r="N28" i="7" s="1"/>
  <c r="AQ27" i="7"/>
  <c r="AN27" i="7"/>
  <c r="AG27" i="7"/>
  <c r="AP27" i="7" s="1"/>
  <c r="Z27" i="7"/>
  <c r="AB27" i="7" s="1"/>
  <c r="V27" i="7"/>
  <c r="S27" i="7"/>
  <c r="O27" i="7"/>
  <c r="N27" i="7"/>
  <c r="L27" i="7"/>
  <c r="H27" i="7"/>
  <c r="AN26" i="7"/>
  <c r="AG26" i="7"/>
  <c r="AP26" i="7" s="1"/>
  <c r="Z26" i="7"/>
  <c r="AJ26" i="7" s="1"/>
  <c r="V26" i="7"/>
  <c r="S26" i="7"/>
  <c r="AB26" i="7" s="1"/>
  <c r="L26" i="7"/>
  <c r="H26" i="7"/>
  <c r="N26" i="7" s="1"/>
  <c r="AQ25" i="7"/>
  <c r="AN25" i="7"/>
  <c r="AJ25" i="7"/>
  <c r="AI25" i="7"/>
  <c r="AG25" i="7"/>
  <c r="AP25" i="7" s="1"/>
  <c r="Z25" i="7"/>
  <c r="AB25" i="7" s="1"/>
  <c r="V25" i="7"/>
  <c r="S25" i="7"/>
  <c r="O25" i="7"/>
  <c r="N25" i="7"/>
  <c r="L25" i="7"/>
  <c r="H25" i="7"/>
  <c r="AP24" i="7"/>
  <c r="AN24" i="7"/>
  <c r="AG24" i="7"/>
  <c r="AB24" i="7"/>
  <c r="Z24" i="7"/>
  <c r="AJ24" i="7" s="1"/>
  <c r="V24" i="7"/>
  <c r="S24" i="7"/>
  <c r="O24" i="7"/>
  <c r="L24" i="7"/>
  <c r="H24" i="7"/>
  <c r="N24" i="7" s="1"/>
  <c r="AN23" i="7"/>
  <c r="I29" i="28" s="1"/>
  <c r="AG23" i="7"/>
  <c r="H29" i="28" s="1"/>
  <c r="Z23" i="7"/>
  <c r="S23" i="7"/>
  <c r="L23" i="7"/>
  <c r="N23" i="7" s="1"/>
  <c r="O23" i="7" s="1"/>
  <c r="H23" i="7"/>
  <c r="AI23" i="7" l="1"/>
  <c r="AJ23" i="7" s="1"/>
  <c r="AP29" i="7"/>
  <c r="G29" i="28"/>
  <c r="F29" i="28"/>
  <c r="E29" i="28"/>
  <c r="AC31" i="7"/>
  <c r="U31" i="7"/>
  <c r="V31" i="7" s="1"/>
  <c r="AB31" i="7"/>
  <c r="AJ33" i="7"/>
  <c r="AB33" i="7"/>
  <c r="AI33" i="7"/>
  <c r="N29" i="7"/>
  <c r="AQ37" i="7"/>
  <c r="AI37" i="7"/>
  <c r="AC40" i="7"/>
  <c r="U40" i="7"/>
  <c r="V40" i="7" s="1"/>
  <c r="AJ41" i="7"/>
  <c r="AB41" i="7"/>
  <c r="AC44" i="7"/>
  <c r="N46" i="7"/>
  <c r="V46" i="7"/>
  <c r="AF49" i="7"/>
  <c r="AG49" i="7" s="1"/>
  <c r="AP49" i="7" s="1"/>
  <c r="AG48" i="7"/>
  <c r="X54" i="7"/>
  <c r="AE54" i="7" s="1"/>
  <c r="AL54" i="7" s="1"/>
  <c r="S54" i="7"/>
  <c r="AP58" i="7"/>
  <c r="AQ58" i="7" s="1"/>
  <c r="AG39" i="7"/>
  <c r="AC24" i="7"/>
  <c r="U24" i="7"/>
  <c r="AQ24" i="7"/>
  <c r="AI24" i="7"/>
  <c r="AC28" i="7"/>
  <c r="U28" i="7"/>
  <c r="AI28" i="7"/>
  <c r="AQ28" i="7"/>
  <c r="U29" i="7"/>
  <c r="N30" i="7"/>
  <c r="V30" i="7"/>
  <c r="AJ32" i="7"/>
  <c r="N34" i="7"/>
  <c r="U35" i="7"/>
  <c r="AP35" i="7"/>
  <c r="AC37" i="7"/>
  <c r="U37" i="7"/>
  <c r="AP37" i="7"/>
  <c r="AC38" i="7"/>
  <c r="U38" i="7"/>
  <c r="AP40" i="7"/>
  <c r="N42" i="7"/>
  <c r="AQ42" i="7"/>
  <c r="AI42" i="7"/>
  <c r="U44" i="7"/>
  <c r="V44" i="7" s="1"/>
  <c r="AP44" i="7"/>
  <c r="S51" i="7"/>
  <c r="R52" i="7"/>
  <c r="S52" i="7" s="1"/>
  <c r="N49" i="7"/>
  <c r="AJ53" i="7"/>
  <c r="AB53" i="7"/>
  <c r="AC53" i="7" s="1"/>
  <c r="H55" i="7"/>
  <c r="AF55" i="7"/>
  <c r="AG55" i="7" s="1"/>
  <c r="AM55" i="7"/>
  <c r="AN55" i="7" s="1"/>
  <c r="AP55" i="7" s="1"/>
  <c r="R55" i="7"/>
  <c r="S55" i="7" s="1"/>
  <c r="Y55" i="7"/>
  <c r="Z55" i="7" s="1"/>
  <c r="K55" i="7"/>
  <c r="L55" i="7" s="1"/>
  <c r="O26" i="7"/>
  <c r="AI27" i="7"/>
  <c r="AI31" i="7"/>
  <c r="N33" i="7"/>
  <c r="AI34" i="7"/>
  <c r="AQ34" i="7"/>
  <c r="AJ35" i="7"/>
  <c r="AB35" i="7"/>
  <c r="AJ40" i="7"/>
  <c r="AB40" i="7"/>
  <c r="AM41" i="7"/>
  <c r="AN41" i="7" s="1"/>
  <c r="K41" i="7"/>
  <c r="L41" i="7" s="1"/>
  <c r="R41" i="7"/>
  <c r="S41" i="7" s="1"/>
  <c r="H41" i="7"/>
  <c r="O41" i="7" s="1"/>
  <c r="AF41" i="7"/>
  <c r="AG41" i="7" s="1"/>
  <c r="AC42" i="7"/>
  <c r="U42" i="7"/>
  <c r="V42" i="7" s="1"/>
  <c r="N43" i="7"/>
  <c r="AI43" i="7"/>
  <c r="AQ43" i="7"/>
  <c r="AB44" i="7"/>
  <c r="U46" i="7"/>
  <c r="AC46" i="7"/>
  <c r="L39" i="7"/>
  <c r="AB23" i="7"/>
  <c r="AC23" i="7" s="1"/>
  <c r="Z39" i="7"/>
  <c r="AQ29" i="7"/>
  <c r="AI29" i="7"/>
  <c r="AC32" i="7"/>
  <c r="U32" i="7"/>
  <c r="AC26" i="7"/>
  <c r="U26" i="7"/>
  <c r="AQ26" i="7"/>
  <c r="AI26" i="7"/>
  <c r="AJ27" i="7"/>
  <c r="AB29" i="7"/>
  <c r="N31" i="7"/>
  <c r="AC33" i="7"/>
  <c r="U33" i="7"/>
  <c r="V35" i="7"/>
  <c r="N35" i="7"/>
  <c r="AQ35" i="7"/>
  <c r="AI35" i="7"/>
  <c r="V36" i="7"/>
  <c r="N36" i="7"/>
  <c r="V37" i="7"/>
  <c r="N37" i="7"/>
  <c r="H39" i="7"/>
  <c r="N40" i="7"/>
  <c r="AJ42" i="7"/>
  <c r="AB42" i="7"/>
  <c r="N44" i="7"/>
  <c r="AQ44" i="7"/>
  <c r="AI44" i="7"/>
  <c r="AJ44" i="7" s="1"/>
  <c r="AE46" i="7"/>
  <c r="Z46" i="7"/>
  <c r="N48" i="7"/>
  <c r="O48" i="7" s="1"/>
  <c r="O49" i="7"/>
  <c r="H51" i="7"/>
  <c r="V53" i="7"/>
  <c r="N53" i="7"/>
  <c r="O53" i="7" s="1"/>
  <c r="U53" i="7"/>
  <c r="AM52" i="7"/>
  <c r="AN52" i="7" s="1"/>
  <c r="AN51" i="7"/>
  <c r="H57" i="7"/>
  <c r="AM57" i="7"/>
  <c r="AN57" i="7" s="1"/>
  <c r="AP57" i="7" s="1"/>
  <c r="AQ57" i="7" s="1"/>
  <c r="K57" i="7"/>
  <c r="L57" i="7" s="1"/>
  <c r="Y57" i="7"/>
  <c r="Z57" i="7" s="1"/>
  <c r="AB58" i="7"/>
  <c r="AJ58" i="7"/>
  <c r="AN39" i="7"/>
  <c r="AI36" i="7"/>
  <c r="U23" i="7"/>
  <c r="V23" i="7" s="1"/>
  <c r="AP23" i="7"/>
  <c r="AC25" i="7"/>
  <c r="U25" i="7"/>
  <c r="AC27" i="7"/>
  <c r="U27" i="7"/>
  <c r="AI30" i="7"/>
  <c r="N32" i="7"/>
  <c r="U34" i="7"/>
  <c r="AB36" i="7"/>
  <c r="AI38" i="7"/>
  <c r="S39" i="7"/>
  <c r="U43" i="7"/>
  <c r="V43" i="7" s="1"/>
  <c r="L45" i="7"/>
  <c r="S45" i="7"/>
  <c r="U58" i="7"/>
  <c r="V58" i="7" s="1"/>
  <c r="AC58" i="7"/>
  <c r="AB34" i="7"/>
  <c r="N38" i="7"/>
  <c r="AB43" i="7"/>
  <c r="O44" i="7"/>
  <c r="K52" i="7"/>
  <c r="L52" i="7" s="1"/>
  <c r="L51" i="7"/>
  <c r="Y51" i="7"/>
  <c r="Z45" i="7"/>
  <c r="S48" i="7"/>
  <c r="AB48" i="7" s="1"/>
  <c r="R49" i="7"/>
  <c r="S49" i="7" s="1"/>
  <c r="AL48" i="7"/>
  <c r="AN48" i="7" s="1"/>
  <c r="AP48" i="7" s="1"/>
  <c r="AM56" i="7"/>
  <c r="AN56" i="7" s="1"/>
  <c r="AP56" i="7" s="1"/>
  <c r="K56" i="7"/>
  <c r="L56" i="7" s="1"/>
  <c r="U56" i="7" s="1"/>
  <c r="Y56" i="7"/>
  <c r="Z56" i="7" s="1"/>
  <c r="AF56" i="7"/>
  <c r="AG56" i="7" s="1"/>
  <c r="R57" i="7"/>
  <c r="S57" i="7" s="1"/>
  <c r="AI58" i="7"/>
  <c r="AF45" i="7"/>
  <c r="Z49" i="7"/>
  <c r="AI53" i="7"/>
  <c r="N58" i="7"/>
  <c r="O58" i="7" s="1"/>
  <c r="AM59" i="7"/>
  <c r="AN59" i="7" s="1"/>
  <c r="AF59" i="7"/>
  <c r="AG59" i="7" s="1"/>
  <c r="Y59" i="7"/>
  <c r="Z59" i="7" s="1"/>
  <c r="R59" i="7"/>
  <c r="S59" i="7" s="1"/>
  <c r="K59" i="7"/>
  <c r="L59" i="7" s="1"/>
  <c r="H59" i="7"/>
  <c r="L54" i="7"/>
  <c r="AN54" i="7"/>
  <c r="F30" i="28" l="1"/>
  <c r="AQ23" i="7"/>
  <c r="I30" i="28"/>
  <c r="AJ29" i="7"/>
  <c r="H30" i="28"/>
  <c r="AC29" i="7"/>
  <c r="G30" i="28"/>
  <c r="V29" i="7"/>
  <c r="O29" i="7"/>
  <c r="E30" i="28"/>
  <c r="N54" i="7"/>
  <c r="O54" i="7" s="1"/>
  <c r="AC57" i="7"/>
  <c r="U57" i="7"/>
  <c r="V57" i="7" s="1"/>
  <c r="N52" i="7"/>
  <c r="O52" i="7" s="1"/>
  <c r="AJ46" i="7"/>
  <c r="AB46" i="7"/>
  <c r="N41" i="7"/>
  <c r="AI59" i="7"/>
  <c r="AJ59" i="7" s="1"/>
  <c r="AG54" i="7"/>
  <c r="AI56" i="7"/>
  <c r="AQ56" i="7"/>
  <c r="Z54" i="7"/>
  <c r="AB45" i="7"/>
  <c r="U45" i="7"/>
  <c r="AC45" i="7"/>
  <c r="AG46" i="7"/>
  <c r="AL46" i="7"/>
  <c r="AN46" i="7" s="1"/>
  <c r="AP46" i="7" s="1"/>
  <c r="L47" i="7"/>
  <c r="N39" i="7"/>
  <c r="O39" i="7" s="1"/>
  <c r="AQ41" i="7"/>
  <c r="AI41" i="7"/>
  <c r="AP41" i="7"/>
  <c r="N55" i="7"/>
  <c r="O55" i="7" s="1"/>
  <c r="AQ55" i="7"/>
  <c r="AI55" i="7"/>
  <c r="N59" i="7"/>
  <c r="O59" i="7" s="1"/>
  <c r="V59" i="7"/>
  <c r="AP59" i="7"/>
  <c r="AQ59" i="7" s="1"/>
  <c r="AB56" i="7"/>
  <c r="AC56" i="7" s="1"/>
  <c r="AJ56" i="7"/>
  <c r="Y52" i="7"/>
  <c r="Z52" i="7" s="1"/>
  <c r="Z51" i="7"/>
  <c r="N45" i="7"/>
  <c r="O45" i="7" s="1"/>
  <c r="V45" i="7"/>
  <c r="AJ57" i="7"/>
  <c r="AB57" i="7"/>
  <c r="AI57" i="7"/>
  <c r="AJ55" i="7"/>
  <c r="AB55" i="7"/>
  <c r="AC55" i="7" s="1"/>
  <c r="U52" i="7"/>
  <c r="V52" i="7" s="1"/>
  <c r="AI39" i="7"/>
  <c r="AJ39" i="7" s="1"/>
  <c r="AQ48" i="7"/>
  <c r="AI48" i="7"/>
  <c r="AJ48" i="7" s="1"/>
  <c r="AB59" i="7"/>
  <c r="AF51" i="7"/>
  <c r="AG45" i="7"/>
  <c r="AC48" i="7"/>
  <c r="U48" i="7"/>
  <c r="V48" i="7" s="1"/>
  <c r="U39" i="7"/>
  <c r="V39" i="7" s="1"/>
  <c r="S47" i="7"/>
  <c r="AP54" i="7"/>
  <c r="AC59" i="7"/>
  <c r="U59" i="7"/>
  <c r="AB49" i="7"/>
  <c r="N56" i="7"/>
  <c r="O56" i="7" s="1"/>
  <c r="V56" i="7"/>
  <c r="U49" i="7"/>
  <c r="V49" i="7" s="1"/>
  <c r="AC49" i="7"/>
  <c r="N51" i="7"/>
  <c r="O51" i="7" s="1"/>
  <c r="AN47" i="7"/>
  <c r="AP39" i="7"/>
  <c r="AQ39" i="7" s="1"/>
  <c r="N57" i="7"/>
  <c r="O57" i="7" s="1"/>
  <c r="H47" i="7"/>
  <c r="AB39" i="7"/>
  <c r="AC39" i="7" s="1"/>
  <c r="Z47" i="7"/>
  <c r="AC41" i="7"/>
  <c r="U41" i="7"/>
  <c r="V41" i="7" s="1"/>
  <c r="U55" i="7"/>
  <c r="V55" i="7" s="1"/>
  <c r="U51" i="7"/>
  <c r="V51" i="7" s="1"/>
  <c r="U54" i="7"/>
  <c r="V54" i="7" s="1"/>
  <c r="AQ49" i="7"/>
  <c r="AI49" i="7"/>
  <c r="AJ49" i="7" s="1"/>
  <c r="F31" i="28" l="1"/>
  <c r="I31" i="28"/>
  <c r="H31" i="28"/>
  <c r="G31" i="28"/>
  <c r="E31" i="28"/>
  <c r="AN50" i="7"/>
  <c r="AF52" i="7"/>
  <c r="AG52" i="7" s="1"/>
  <c r="AG51" i="7"/>
  <c r="AB52" i="7"/>
  <c r="AC52" i="7" s="1"/>
  <c r="H50" i="7"/>
  <c r="U47" i="7"/>
  <c r="V47" i="7" s="1"/>
  <c r="S50" i="7"/>
  <c r="AQ46" i="7"/>
  <c r="AI46" i="7"/>
  <c r="L50" i="7"/>
  <c r="N47" i="7"/>
  <c r="O47" i="7" s="1"/>
  <c r="AB54" i="7"/>
  <c r="AC54" i="7" s="1"/>
  <c r="Z50" i="7"/>
  <c r="Z61" i="7" s="1"/>
  <c r="Z77" i="7" s="1"/>
  <c r="AB47" i="7"/>
  <c r="AC47" i="7" s="1"/>
  <c r="AI45" i="7"/>
  <c r="AJ45" i="7" s="1"/>
  <c r="AP45" i="7"/>
  <c r="AQ45" i="7" s="1"/>
  <c r="AG47" i="7"/>
  <c r="AB51" i="7"/>
  <c r="AC51" i="7" s="1"/>
  <c r="AI54" i="7"/>
  <c r="AJ54" i="7" s="1"/>
  <c r="AQ54" i="7"/>
  <c r="Z78" i="7" l="1"/>
  <c r="Z79" i="7" s="1"/>
  <c r="AI47" i="7"/>
  <c r="AJ47" i="7" s="1"/>
  <c r="AG50" i="7"/>
  <c r="AP50" i="7" s="1"/>
  <c r="AN67" i="7"/>
  <c r="AN61" i="7"/>
  <c r="AN77" i="7" s="1"/>
  <c r="Z62" i="7"/>
  <c r="Z63" i="7" s="1"/>
  <c r="AQ51" i="7"/>
  <c r="AI51" i="7"/>
  <c r="AJ51" i="7" s="1"/>
  <c r="AP51" i="7"/>
  <c r="AB50" i="7"/>
  <c r="AC50" i="7" s="1"/>
  <c r="Z67" i="7"/>
  <c r="N50" i="7"/>
  <c r="O50" i="7" s="1"/>
  <c r="L67" i="7"/>
  <c r="L61" i="7"/>
  <c r="U50" i="7"/>
  <c r="V50" i="7" s="1"/>
  <c r="S67" i="7"/>
  <c r="S61" i="7"/>
  <c r="S77" i="7" s="1"/>
  <c r="H67" i="7"/>
  <c r="H61" i="7"/>
  <c r="AI52" i="7"/>
  <c r="AJ52" i="7" s="1"/>
  <c r="AP52" i="7"/>
  <c r="AQ52" i="7" s="1"/>
  <c r="AP47" i="7"/>
  <c r="AQ47" i="7" s="1"/>
  <c r="H78" i="7" l="1"/>
  <c r="H79" i="7" s="1"/>
  <c r="AG61" i="7"/>
  <c r="AG77" i="7" s="1"/>
  <c r="AN78" i="7"/>
  <c r="AN79" i="7" s="1"/>
  <c r="Z80" i="7"/>
  <c r="AB77" i="7"/>
  <c r="AC77" i="7" s="1"/>
  <c r="S78" i="7"/>
  <c r="AB61" i="7"/>
  <c r="AC61" i="7" s="1"/>
  <c r="N77" i="7"/>
  <c r="O77" i="7" s="1"/>
  <c r="U77" i="7"/>
  <c r="V77" i="7" s="1"/>
  <c r="L78" i="7"/>
  <c r="Z64" i="7"/>
  <c r="Z65" i="7" s="1"/>
  <c r="H63" i="7"/>
  <c r="H62" i="7"/>
  <c r="L68" i="7"/>
  <c r="L69" i="7" s="1"/>
  <c r="N67" i="7"/>
  <c r="O67" i="7" s="1"/>
  <c r="H69" i="7"/>
  <c r="H68" i="7"/>
  <c r="AQ50" i="7"/>
  <c r="AI50" i="7"/>
  <c r="AJ50" i="7" s="1"/>
  <c r="AG67" i="7"/>
  <c r="AP67" i="7" s="1"/>
  <c r="AN62" i="7"/>
  <c r="AN63" i="7" s="1"/>
  <c r="S68" i="7"/>
  <c r="S69" i="7" s="1"/>
  <c r="U67" i="7"/>
  <c r="V67" i="7" s="1"/>
  <c r="S62" i="7"/>
  <c r="AB62" i="7" s="1"/>
  <c r="U61" i="7"/>
  <c r="V61" i="7" s="1"/>
  <c r="L62" i="7"/>
  <c r="L63" i="7" s="1"/>
  <c r="N61" i="7"/>
  <c r="O61" i="7" s="1"/>
  <c r="AB67" i="7"/>
  <c r="AC67" i="7" s="1"/>
  <c r="Z68" i="7"/>
  <c r="AG62" i="7"/>
  <c r="AG63" i="7" s="1"/>
  <c r="AN68" i="7"/>
  <c r="AN69" i="7" s="1"/>
  <c r="AP77" i="7" l="1"/>
  <c r="AQ77" i="7" s="1"/>
  <c r="AI61" i="7"/>
  <c r="AJ61" i="7" s="1"/>
  <c r="H80" i="7"/>
  <c r="H81" i="7" s="1"/>
  <c r="AP61" i="7"/>
  <c r="AQ61" i="7" s="1"/>
  <c r="AN80" i="7"/>
  <c r="AN81" i="7" s="1"/>
  <c r="Z81" i="7"/>
  <c r="S63" i="7"/>
  <c r="AB63" i="7" s="1"/>
  <c r="S79" i="7"/>
  <c r="AB78" i="7"/>
  <c r="AC78" i="7" s="1"/>
  <c r="L79" i="7"/>
  <c r="N78" i="7"/>
  <c r="O78" i="7" s="1"/>
  <c r="U78" i="7"/>
  <c r="V78" i="7" s="1"/>
  <c r="AN70" i="7"/>
  <c r="N69" i="7"/>
  <c r="O69" i="7" s="1"/>
  <c r="L70" i="7"/>
  <c r="L71" i="7" s="1"/>
  <c r="AJ64" i="7"/>
  <c r="AI62" i="7"/>
  <c r="AJ62" i="7" s="1"/>
  <c r="N62" i="7"/>
  <c r="O62" i="7" s="1"/>
  <c r="U62" i="7"/>
  <c r="V62" i="7" s="1"/>
  <c r="AC62" i="7"/>
  <c r="U68" i="7"/>
  <c r="V68" i="7" s="1"/>
  <c r="AP62" i="7"/>
  <c r="AQ62" i="7" s="1"/>
  <c r="AB68" i="7"/>
  <c r="AC68" i="7" s="1"/>
  <c r="AN64" i="7"/>
  <c r="AP63" i="7"/>
  <c r="AQ63" i="7" s="1"/>
  <c r="H70" i="7"/>
  <c r="O70" i="7" s="1"/>
  <c r="N68" i="7"/>
  <c r="O68" i="7" s="1"/>
  <c r="AI63" i="7"/>
  <c r="AJ63" i="7" s="1"/>
  <c r="AG64" i="7"/>
  <c r="AG65" i="7" s="1"/>
  <c r="Z69" i="7"/>
  <c r="L64" i="7"/>
  <c r="L65" i="7" s="1"/>
  <c r="N63" i="7"/>
  <c r="O63" i="7" s="1"/>
  <c r="S70" i="7"/>
  <c r="U69" i="7"/>
  <c r="V69" i="7" s="1"/>
  <c r="AI67" i="7"/>
  <c r="AJ67" i="7" s="1"/>
  <c r="AG68" i="7"/>
  <c r="AQ67" i="7"/>
  <c r="H64" i="7"/>
  <c r="O64" i="7" s="1"/>
  <c r="AG78" i="7" l="1"/>
  <c r="AI77" i="7"/>
  <c r="AJ77" i="7" s="1"/>
  <c r="S64" i="7"/>
  <c r="AC64" i="7" s="1"/>
  <c r="U63" i="7"/>
  <c r="V63" i="7" s="1"/>
  <c r="AC63" i="7"/>
  <c r="S80" i="7"/>
  <c r="AB80" i="7" s="1"/>
  <c r="AC80" i="7" s="1"/>
  <c r="AB79" i="7"/>
  <c r="AC79" i="7" s="1"/>
  <c r="U79" i="7"/>
  <c r="V79" i="7" s="1"/>
  <c r="N79" i="7"/>
  <c r="O79" i="7" s="1"/>
  <c r="L80" i="7"/>
  <c r="L81" i="7" s="1"/>
  <c r="AI65" i="7"/>
  <c r="AJ65" i="7" s="1"/>
  <c r="H33" i="28" s="1"/>
  <c r="AI68" i="7"/>
  <c r="AJ68" i="7" s="1"/>
  <c r="AC70" i="7"/>
  <c r="U70" i="7"/>
  <c r="AG69" i="7"/>
  <c r="S71" i="7"/>
  <c r="AP64" i="7"/>
  <c r="AP68" i="7"/>
  <c r="AQ68" i="7" s="1"/>
  <c r="N70" i="7"/>
  <c r="V70" i="7"/>
  <c r="AI64" i="7"/>
  <c r="AQ64" i="7"/>
  <c r="H65" i="7"/>
  <c r="N65" i="7" s="1"/>
  <c r="V64" i="7"/>
  <c r="N64" i="7"/>
  <c r="Z70" i="7"/>
  <c r="AB69" i="7"/>
  <c r="AC69" i="7" s="1"/>
  <c r="H71" i="7"/>
  <c r="AN65" i="7"/>
  <c r="AP65" i="7" s="1"/>
  <c r="AQ65" i="7" s="1"/>
  <c r="I33" i="28" s="1"/>
  <c r="N71" i="7"/>
  <c r="AN71" i="7"/>
  <c r="U64" i="7" l="1"/>
  <c r="AB64" i="7"/>
  <c r="AG79" i="7"/>
  <c r="AP78" i="7"/>
  <c r="AQ78" i="7" s="1"/>
  <c r="AI78" i="7"/>
  <c r="AJ78" i="7" s="1"/>
  <c r="S65" i="7"/>
  <c r="AB65" i="7" s="1"/>
  <c r="AC65" i="7" s="1"/>
  <c r="G33" i="28" s="1"/>
  <c r="S81" i="7"/>
  <c r="AB81" i="7" s="1"/>
  <c r="AC81" i="7" s="1"/>
  <c r="G32" i="28" s="1"/>
  <c r="N80" i="7"/>
  <c r="O80" i="7" s="1"/>
  <c r="U80" i="7"/>
  <c r="V80" i="7" s="1"/>
  <c r="N81" i="7"/>
  <c r="O81" i="7" s="1"/>
  <c r="E32" i="28" s="1"/>
  <c r="AJ70" i="7"/>
  <c r="AB70" i="7"/>
  <c r="Z71" i="7"/>
  <c r="O65" i="7"/>
  <c r="E33" i="28" s="1"/>
  <c r="AI69" i="7"/>
  <c r="AJ69" i="7" s="1"/>
  <c r="AG70" i="7"/>
  <c r="AP69" i="7"/>
  <c r="AQ69" i="7" s="1"/>
  <c r="O71" i="7"/>
  <c r="U71" i="7"/>
  <c r="V71" i="7" s="1"/>
  <c r="AP79" i="7" l="1"/>
  <c r="AQ79" i="7" s="1"/>
  <c r="AI79" i="7"/>
  <c r="AJ79" i="7" s="1"/>
  <c r="AG80" i="7"/>
  <c r="U65" i="7"/>
  <c r="V65" i="7" s="1"/>
  <c r="F33" i="28" s="1"/>
  <c r="U81" i="7"/>
  <c r="V81" i="7" s="1"/>
  <c r="F32" i="28" s="1"/>
  <c r="AQ70" i="7"/>
  <c r="AI70" i="7"/>
  <c r="AP70" i="7"/>
  <c r="AG71" i="7"/>
  <c r="AB71" i="7"/>
  <c r="AC71" i="7" s="1"/>
  <c r="AG81" i="7" l="1"/>
  <c r="AP80" i="7"/>
  <c r="AQ80" i="7" s="1"/>
  <c r="AI80" i="7"/>
  <c r="AJ80" i="7" s="1"/>
  <c r="AI71" i="7"/>
  <c r="AJ71" i="7" s="1"/>
  <c r="AP71" i="7"/>
  <c r="AQ71" i="7" s="1"/>
  <c r="AI81" i="7" l="1"/>
  <c r="AJ81" i="7" s="1"/>
  <c r="H32" i="28" s="1"/>
  <c r="AP81" i="7"/>
  <c r="AQ81" i="7" s="1"/>
  <c r="I32" i="28" s="1"/>
  <c r="Q74" i="6"/>
  <c r="X74" i="6" s="1"/>
  <c r="AE74" i="6" s="1"/>
  <c r="G59" i="6"/>
  <c r="AN58" i="6"/>
  <c r="AM58" i="6"/>
  <c r="AF58" i="6"/>
  <c r="AG58" i="6" s="1"/>
  <c r="Z58" i="6"/>
  <c r="Y58" i="6"/>
  <c r="S58" i="6"/>
  <c r="L58" i="6"/>
  <c r="K58" i="6"/>
  <c r="H58" i="6"/>
  <c r="H57" i="6"/>
  <c r="G57" i="6"/>
  <c r="AM56" i="6"/>
  <c r="AN56" i="6" s="1"/>
  <c r="AP56" i="6" s="1"/>
  <c r="AG56" i="6"/>
  <c r="AQ56" i="6" s="1"/>
  <c r="AF56" i="6"/>
  <c r="Y56" i="6"/>
  <c r="Z56" i="6" s="1"/>
  <c r="S56" i="6"/>
  <c r="R56" i="6"/>
  <c r="K56" i="6"/>
  <c r="L56" i="6" s="1"/>
  <c r="H56" i="6"/>
  <c r="G56" i="6"/>
  <c r="H55" i="6"/>
  <c r="G55" i="6"/>
  <c r="AM54" i="6"/>
  <c r="AF54" i="6"/>
  <c r="Y54" i="6"/>
  <c r="R54" i="6"/>
  <c r="K54" i="6"/>
  <c r="L54" i="6" s="1"/>
  <c r="J54" i="6"/>
  <c r="Q54" i="6" s="1"/>
  <c r="X54" i="6" s="1"/>
  <c r="AE54" i="6" s="1"/>
  <c r="AL54" i="6" s="1"/>
  <c r="G54" i="6"/>
  <c r="H54" i="6" s="1"/>
  <c r="AN53" i="6"/>
  <c r="AG53" i="6"/>
  <c r="Z53" i="6"/>
  <c r="AB53" i="6" s="1"/>
  <c r="S53" i="6"/>
  <c r="N53" i="6"/>
  <c r="L53" i="6"/>
  <c r="H53" i="6"/>
  <c r="AM52" i="6"/>
  <c r="AF52" i="6"/>
  <c r="Y52" i="6"/>
  <c r="S52" i="6"/>
  <c r="R52" i="6"/>
  <c r="Q52" i="6"/>
  <c r="X52" i="6" s="1"/>
  <c r="AE52" i="6" s="1"/>
  <c r="K52" i="6"/>
  <c r="L52" i="6" s="1"/>
  <c r="AM51" i="6"/>
  <c r="AF51" i="6"/>
  <c r="Y51" i="6"/>
  <c r="S51" i="6"/>
  <c r="R51" i="6"/>
  <c r="Q51" i="6"/>
  <c r="X51" i="6" s="1"/>
  <c r="AE51" i="6" s="1"/>
  <c r="AL51" i="6" s="1"/>
  <c r="L51" i="6"/>
  <c r="K51" i="6"/>
  <c r="AF49" i="6"/>
  <c r="Y49" i="6"/>
  <c r="R49" i="6"/>
  <c r="J49" i="6"/>
  <c r="AN48" i="6"/>
  <c r="AP48" i="6" s="1"/>
  <c r="AM48" i="6"/>
  <c r="AM49" i="6" s="1"/>
  <c r="AG48" i="6"/>
  <c r="AF48" i="6"/>
  <c r="AE48" i="6"/>
  <c r="Y48" i="6"/>
  <c r="X48" i="6"/>
  <c r="R48" i="6"/>
  <c r="Q48" i="6"/>
  <c r="S48" i="6" s="1"/>
  <c r="L48" i="6"/>
  <c r="K48" i="6"/>
  <c r="K49" i="6" s="1"/>
  <c r="J48" i="6"/>
  <c r="AL48" i="6" s="1"/>
  <c r="G48" i="6"/>
  <c r="H48" i="6" s="1"/>
  <c r="Q46" i="6"/>
  <c r="L46" i="6"/>
  <c r="N46" i="6" s="1"/>
  <c r="J46" i="6"/>
  <c r="H46" i="6"/>
  <c r="O46" i="6" s="1"/>
  <c r="AL45" i="6"/>
  <c r="AE45" i="6"/>
  <c r="X45" i="6"/>
  <c r="Q45" i="6"/>
  <c r="K45" i="6"/>
  <c r="L45" i="6" s="1"/>
  <c r="J45" i="6"/>
  <c r="G45" i="6"/>
  <c r="F45" i="6"/>
  <c r="AP44" i="6"/>
  <c r="AM44" i="6"/>
  <c r="AN44" i="6" s="1"/>
  <c r="AG44" i="6"/>
  <c r="AF44" i="6"/>
  <c r="AB44" i="6"/>
  <c r="Y44" i="6"/>
  <c r="Z44" i="6" s="1"/>
  <c r="S44" i="6"/>
  <c r="R44" i="6"/>
  <c r="N44" i="6"/>
  <c r="K44" i="6"/>
  <c r="L44" i="6" s="1"/>
  <c r="G44" i="6"/>
  <c r="H44" i="6" s="1"/>
  <c r="AQ43" i="6"/>
  <c r="AM43" i="6"/>
  <c r="AN43" i="6" s="1"/>
  <c r="AP43" i="6" s="1"/>
  <c r="AF43" i="6"/>
  <c r="AG43" i="6" s="1"/>
  <c r="AC43" i="6"/>
  <c r="Y43" i="6"/>
  <c r="Z43" i="6" s="1"/>
  <c r="R43" i="6"/>
  <c r="S43" i="6" s="1"/>
  <c r="O43" i="6"/>
  <c r="L43" i="6"/>
  <c r="G43" i="6"/>
  <c r="H43" i="6" s="1"/>
  <c r="AN42" i="6"/>
  <c r="AP42" i="6" s="1"/>
  <c r="AM42" i="6"/>
  <c r="AI42" i="6"/>
  <c r="AF42" i="6"/>
  <c r="AG42" i="6" s="1"/>
  <c r="AQ42" i="6" s="1"/>
  <c r="Z42" i="6"/>
  <c r="Y42" i="6"/>
  <c r="R42" i="6"/>
  <c r="S42" i="6" s="1"/>
  <c r="AC42" i="6" s="1"/>
  <c r="L42" i="6"/>
  <c r="U42" i="6" s="1"/>
  <c r="K42" i="6"/>
  <c r="G42" i="6"/>
  <c r="H42" i="6" s="1"/>
  <c r="O42" i="6" s="1"/>
  <c r="AM41" i="6"/>
  <c r="AN41" i="6" s="1"/>
  <c r="AJ41" i="6"/>
  <c r="AF41" i="6"/>
  <c r="AG41" i="6" s="1"/>
  <c r="Y41" i="6"/>
  <c r="Z41" i="6" s="1"/>
  <c r="R41" i="6"/>
  <c r="S41" i="6" s="1"/>
  <c r="K41" i="6"/>
  <c r="L41" i="6" s="1"/>
  <c r="H41" i="6"/>
  <c r="O41" i="6" s="1"/>
  <c r="AM40" i="6"/>
  <c r="AN40" i="6" s="1"/>
  <c r="AG40" i="6"/>
  <c r="AF40" i="6"/>
  <c r="Y40" i="6"/>
  <c r="Z40" i="6" s="1"/>
  <c r="AJ40" i="6" s="1"/>
  <c r="S40" i="6"/>
  <c r="R40" i="6"/>
  <c r="K40" i="6"/>
  <c r="L40" i="6" s="1"/>
  <c r="G40" i="6"/>
  <c r="H40" i="6" s="1"/>
  <c r="O40" i="6" s="1"/>
  <c r="AQ38" i="6"/>
  <c r="AM38" i="6"/>
  <c r="AN38" i="6" s="1"/>
  <c r="AP38" i="6" s="1"/>
  <c r="AI38" i="6"/>
  <c r="AF38" i="6"/>
  <c r="AG38" i="6" s="1"/>
  <c r="AC38" i="6"/>
  <c r="Y38" i="6"/>
  <c r="Z38" i="6" s="1"/>
  <c r="U38" i="6"/>
  <c r="R38" i="6"/>
  <c r="S38" i="6" s="1"/>
  <c r="K38" i="6"/>
  <c r="L38" i="6" s="1"/>
  <c r="G38" i="6"/>
  <c r="H38" i="6" s="1"/>
  <c r="O38" i="6" s="1"/>
  <c r="AN37" i="6"/>
  <c r="AM37" i="6"/>
  <c r="AF37" i="6"/>
  <c r="AG37" i="6" s="1"/>
  <c r="AQ37" i="6" s="1"/>
  <c r="Z37" i="6"/>
  <c r="Y37" i="6"/>
  <c r="R37" i="6"/>
  <c r="S37" i="6" s="1"/>
  <c r="AC37" i="6" s="1"/>
  <c r="L37" i="6"/>
  <c r="K37" i="6"/>
  <c r="G37" i="6"/>
  <c r="H37" i="6" s="1"/>
  <c r="O37" i="6" s="1"/>
  <c r="AP36" i="6"/>
  <c r="AM36" i="6"/>
  <c r="AN36" i="6" s="1"/>
  <c r="AJ36" i="6"/>
  <c r="AF36" i="6"/>
  <c r="AG36" i="6" s="1"/>
  <c r="AB36" i="6"/>
  <c r="Y36" i="6"/>
  <c r="Z36" i="6" s="1"/>
  <c r="V36" i="6"/>
  <c r="R36" i="6"/>
  <c r="S36" i="6" s="1"/>
  <c r="N36" i="6"/>
  <c r="K36" i="6"/>
  <c r="L36" i="6" s="1"/>
  <c r="H36" i="6"/>
  <c r="O36" i="6" s="1"/>
  <c r="G36" i="6"/>
  <c r="AP35" i="6"/>
  <c r="AM35" i="6"/>
  <c r="AN35" i="6" s="1"/>
  <c r="AG35" i="6"/>
  <c r="AF35" i="6"/>
  <c r="AB35" i="6"/>
  <c r="Y35" i="6"/>
  <c r="Z35" i="6" s="1"/>
  <c r="AJ35" i="6" s="1"/>
  <c r="S35" i="6"/>
  <c r="R35" i="6"/>
  <c r="N35" i="6"/>
  <c r="K35" i="6"/>
  <c r="L35" i="6" s="1"/>
  <c r="V35" i="6" s="1"/>
  <c r="G35" i="6"/>
  <c r="H35" i="6" s="1"/>
  <c r="O35" i="6" s="1"/>
  <c r="AQ34" i="6"/>
  <c r="AM34" i="6"/>
  <c r="AN34" i="6" s="1"/>
  <c r="AP34" i="6" s="1"/>
  <c r="AF34" i="6"/>
  <c r="AG34" i="6" s="1"/>
  <c r="AC34" i="6"/>
  <c r="Y34" i="6"/>
  <c r="Z34" i="6" s="1"/>
  <c r="AI34" i="6" s="1"/>
  <c r="R34" i="6"/>
  <c r="S34" i="6" s="1"/>
  <c r="O34" i="6"/>
  <c r="K34" i="6"/>
  <c r="L34" i="6" s="1"/>
  <c r="G34" i="6"/>
  <c r="H34" i="6" s="1"/>
  <c r="AN33" i="6"/>
  <c r="AP33" i="6" s="1"/>
  <c r="AM33" i="6"/>
  <c r="AI33" i="6"/>
  <c r="AF33" i="6"/>
  <c r="AG33" i="6" s="1"/>
  <c r="AQ33" i="6" s="1"/>
  <c r="Z33" i="6"/>
  <c r="Y33" i="6"/>
  <c r="U33" i="6"/>
  <c r="R33" i="6"/>
  <c r="S33" i="6" s="1"/>
  <c r="AC33" i="6" s="1"/>
  <c r="L33" i="6"/>
  <c r="K33" i="6"/>
  <c r="G33" i="6"/>
  <c r="H33" i="6" s="1"/>
  <c r="O33" i="6" s="1"/>
  <c r="AM32" i="6"/>
  <c r="AN32" i="6" s="1"/>
  <c r="AI32" i="6"/>
  <c r="AF32" i="6"/>
  <c r="AG32" i="6" s="1"/>
  <c r="AQ32" i="6" s="1"/>
  <c r="AB32" i="6"/>
  <c r="Y32" i="6"/>
  <c r="Z32" i="6" s="1"/>
  <c r="AJ32" i="6" s="1"/>
  <c r="V32" i="6"/>
  <c r="R32" i="6"/>
  <c r="S32" i="6" s="1"/>
  <c r="K32" i="6"/>
  <c r="L32" i="6" s="1"/>
  <c r="G32" i="6"/>
  <c r="H32" i="6" s="1"/>
  <c r="AM31" i="6"/>
  <c r="AN31" i="6" s="1"/>
  <c r="AP31" i="6" s="1"/>
  <c r="AG31" i="6"/>
  <c r="AQ31" i="6" s="1"/>
  <c r="AF31" i="6"/>
  <c r="Y31" i="6"/>
  <c r="Z31" i="6" s="1"/>
  <c r="R31" i="6"/>
  <c r="S31" i="6" s="1"/>
  <c r="K31" i="6"/>
  <c r="L31" i="6" s="1"/>
  <c r="G31" i="6"/>
  <c r="H31" i="6" s="1"/>
  <c r="O31" i="6" s="1"/>
  <c r="AQ30" i="6"/>
  <c r="AM30" i="6"/>
  <c r="AN30" i="6" s="1"/>
  <c r="AP30" i="6" s="1"/>
  <c r="AJ30" i="6"/>
  <c r="AF30" i="6"/>
  <c r="AG30" i="6" s="1"/>
  <c r="AB30" i="6"/>
  <c r="Y30" i="6"/>
  <c r="Z30" i="6" s="1"/>
  <c r="AI30" i="6" s="1"/>
  <c r="U30" i="6"/>
  <c r="R30" i="6"/>
  <c r="S30" i="6" s="1"/>
  <c r="AC30" i="6" s="1"/>
  <c r="K30" i="6"/>
  <c r="L30" i="6" s="1"/>
  <c r="H30" i="6"/>
  <c r="O30" i="6" s="1"/>
  <c r="G30" i="6"/>
  <c r="AN29" i="6"/>
  <c r="AM29" i="6"/>
  <c r="AF29" i="6"/>
  <c r="AG29" i="6" s="1"/>
  <c r="Z29" i="6"/>
  <c r="Y29" i="6"/>
  <c r="S29" i="6"/>
  <c r="R29" i="6"/>
  <c r="L29" i="6"/>
  <c r="K29" i="6"/>
  <c r="G29" i="6"/>
  <c r="H29" i="6" s="1"/>
  <c r="AN28" i="6"/>
  <c r="AP28" i="6" s="1"/>
  <c r="AJ28" i="6"/>
  <c r="AG28" i="6"/>
  <c r="Z28" i="6"/>
  <c r="S28" i="6"/>
  <c r="AC28" i="6" s="1"/>
  <c r="L28" i="6"/>
  <c r="N28" i="6" s="1"/>
  <c r="H28" i="6"/>
  <c r="O28" i="6" s="1"/>
  <c r="AP27" i="6"/>
  <c r="AN27" i="6"/>
  <c r="AJ27" i="6"/>
  <c r="AG27" i="6"/>
  <c r="AC27" i="6"/>
  <c r="Z27" i="6"/>
  <c r="U27" i="6"/>
  <c r="S27" i="6"/>
  <c r="AB27" i="6" s="1"/>
  <c r="L27" i="6"/>
  <c r="V27" i="6" s="1"/>
  <c r="H27" i="6"/>
  <c r="O27" i="6" s="1"/>
  <c r="AN26" i="6"/>
  <c r="AP26" i="6" s="1"/>
  <c r="AJ26" i="6"/>
  <c r="AG26" i="6"/>
  <c r="Z26" i="6"/>
  <c r="S26" i="6"/>
  <c r="AC26" i="6" s="1"/>
  <c r="L26" i="6"/>
  <c r="N26" i="6" s="1"/>
  <c r="H26" i="6"/>
  <c r="O26" i="6" s="1"/>
  <c r="AP25" i="6"/>
  <c r="AN25" i="6"/>
  <c r="AJ25" i="6"/>
  <c r="AG25" i="6"/>
  <c r="AC25" i="6"/>
  <c r="Z25" i="6"/>
  <c r="U25" i="6"/>
  <c r="S25" i="6"/>
  <c r="AB25" i="6" s="1"/>
  <c r="N25" i="6"/>
  <c r="L25" i="6"/>
  <c r="V25" i="6" s="1"/>
  <c r="H25" i="6"/>
  <c r="O25" i="6" s="1"/>
  <c r="AN24" i="6"/>
  <c r="AP24" i="6" s="1"/>
  <c r="AJ24" i="6"/>
  <c r="AG24" i="6"/>
  <c r="Z24" i="6"/>
  <c r="S24" i="6"/>
  <c r="AC24" i="6" s="1"/>
  <c r="L24" i="6"/>
  <c r="N24" i="6" s="1"/>
  <c r="H24" i="6"/>
  <c r="O24" i="6" s="1"/>
  <c r="AN23" i="6"/>
  <c r="I24" i="28" s="1"/>
  <c r="AG23" i="6"/>
  <c r="Z23" i="6"/>
  <c r="S23" i="6"/>
  <c r="L23" i="6"/>
  <c r="H23" i="6"/>
  <c r="AP29" i="6" l="1"/>
  <c r="N23" i="6"/>
  <c r="O23" i="6" s="1"/>
  <c r="AI29" i="6"/>
  <c r="AJ29" i="6" s="1"/>
  <c r="G24" i="28"/>
  <c r="E24" i="28"/>
  <c r="AG39" i="6"/>
  <c r="H24" i="28"/>
  <c r="AP23" i="6"/>
  <c r="I25" i="28" s="1"/>
  <c r="AB23" i="6"/>
  <c r="F24" i="28"/>
  <c r="U23" i="6"/>
  <c r="V23" i="6" s="1"/>
  <c r="AP40" i="6"/>
  <c r="U48" i="6"/>
  <c r="AJ31" i="6"/>
  <c r="AB31" i="6"/>
  <c r="AL52" i="6"/>
  <c r="AG52" i="6"/>
  <c r="O54" i="6"/>
  <c r="AC31" i="6"/>
  <c r="U31" i="6"/>
  <c r="V31" i="6" s="1"/>
  <c r="N32" i="6"/>
  <c r="O32" i="6"/>
  <c r="V26" i="6"/>
  <c r="AQ26" i="6"/>
  <c r="AI26" i="6"/>
  <c r="AB28" i="6"/>
  <c r="N29" i="6"/>
  <c r="V34" i="6"/>
  <c r="N34" i="6"/>
  <c r="AC41" i="6"/>
  <c r="U41" i="6"/>
  <c r="V41" i="6" s="1"/>
  <c r="AQ41" i="6"/>
  <c r="AI41" i="6"/>
  <c r="N43" i="6"/>
  <c r="AJ43" i="6"/>
  <c r="AB43" i="6"/>
  <c r="V48" i="6"/>
  <c r="N48" i="6"/>
  <c r="O48" i="6" s="1"/>
  <c r="U52" i="6"/>
  <c r="AI53" i="6"/>
  <c r="AJ53" i="6" s="1"/>
  <c r="V24" i="6"/>
  <c r="AQ24" i="6"/>
  <c r="AI24" i="6"/>
  <c r="AB26" i="6"/>
  <c r="N27" i="6"/>
  <c r="V28" i="6"/>
  <c r="AQ28" i="6"/>
  <c r="AI28" i="6"/>
  <c r="AB29" i="6"/>
  <c r="AC29" i="6" s="1"/>
  <c r="V33" i="6"/>
  <c r="N33" i="6"/>
  <c r="AJ33" i="6"/>
  <c r="AB33" i="6"/>
  <c r="AC35" i="6"/>
  <c r="U35" i="6"/>
  <c r="AQ35" i="6"/>
  <c r="AI35" i="6"/>
  <c r="V42" i="6"/>
  <c r="N42" i="6"/>
  <c r="AJ42" i="6"/>
  <c r="AB42" i="6"/>
  <c r="AC44" i="6"/>
  <c r="U44" i="6"/>
  <c r="AQ44" i="6"/>
  <c r="AI44" i="6"/>
  <c r="AJ44" i="6" s="1"/>
  <c r="G51" i="6"/>
  <c r="H45" i="6"/>
  <c r="V46" i="6"/>
  <c r="Q49" i="6"/>
  <c r="S49" i="6" s="1"/>
  <c r="AL49" i="6"/>
  <c r="AN49" i="6" s="1"/>
  <c r="AE49" i="6"/>
  <c r="AG49" i="6" s="1"/>
  <c r="X49" i="6"/>
  <c r="Z49" i="6"/>
  <c r="U51" i="6"/>
  <c r="AG51" i="6"/>
  <c r="O53" i="6"/>
  <c r="N54" i="6"/>
  <c r="AB56" i="6"/>
  <c r="U58" i="6"/>
  <c r="AN39" i="6"/>
  <c r="AQ25" i="6"/>
  <c r="AI25" i="6"/>
  <c r="U26" i="6"/>
  <c r="U29" i="6"/>
  <c r="V29" i="6" s="1"/>
  <c r="AQ29" i="6"/>
  <c r="N31" i="6"/>
  <c r="AI31" i="6"/>
  <c r="AC32" i="6"/>
  <c r="U32" i="6"/>
  <c r="AP32" i="6"/>
  <c r="U34" i="6"/>
  <c r="V37" i="6"/>
  <c r="N37" i="6"/>
  <c r="AJ37" i="6"/>
  <c r="AB37" i="6"/>
  <c r="AP37" i="6"/>
  <c r="N40" i="6"/>
  <c r="AB40" i="6"/>
  <c r="N41" i="6"/>
  <c r="AB41" i="6"/>
  <c r="AP41" i="6"/>
  <c r="U43" i="6"/>
  <c r="V43" i="6" s="1"/>
  <c r="AI43" i="6"/>
  <c r="V44" i="6"/>
  <c r="L49" i="6"/>
  <c r="V51" i="6"/>
  <c r="Z51" i="6"/>
  <c r="AN51" i="6"/>
  <c r="AP53" i="6"/>
  <c r="AQ53" i="6" s="1"/>
  <c r="N56" i="6"/>
  <c r="O56" i="6" s="1"/>
  <c r="V56" i="6"/>
  <c r="H39" i="6"/>
  <c r="AB24" i="6"/>
  <c r="AJ34" i="6"/>
  <c r="AB34" i="6"/>
  <c r="S39" i="6"/>
  <c r="AF59" i="6"/>
  <c r="AG59" i="6" s="1"/>
  <c r="R59" i="6"/>
  <c r="S59" i="6" s="1"/>
  <c r="H59" i="6"/>
  <c r="K59" i="6"/>
  <c r="L59" i="6" s="1"/>
  <c r="AM59" i="6"/>
  <c r="AN59" i="6" s="1"/>
  <c r="AP59" i="6" s="1"/>
  <c r="L39" i="6"/>
  <c r="AI23" i="6"/>
  <c r="U24" i="6"/>
  <c r="AQ27" i="6"/>
  <c r="AI27" i="6"/>
  <c r="U28" i="6"/>
  <c r="V30" i="6"/>
  <c r="N30" i="6"/>
  <c r="AC36" i="6"/>
  <c r="U36" i="6"/>
  <c r="AQ36" i="6"/>
  <c r="AI36" i="6"/>
  <c r="U37" i="6"/>
  <c r="AI37" i="6"/>
  <c r="V38" i="6"/>
  <c r="N38" i="6"/>
  <c r="AJ38" i="6"/>
  <c r="AB38" i="6"/>
  <c r="Z39" i="6"/>
  <c r="AC40" i="6"/>
  <c r="U40" i="6"/>
  <c r="V40" i="6" s="1"/>
  <c r="AQ40" i="6"/>
  <c r="AI40" i="6"/>
  <c r="N45" i="6"/>
  <c r="X46" i="6"/>
  <c r="S46" i="6"/>
  <c r="AQ48" i="6"/>
  <c r="AI48" i="6"/>
  <c r="G49" i="6"/>
  <c r="H49" i="6" s="1"/>
  <c r="V52" i="6"/>
  <c r="Z52" i="6"/>
  <c r="AN52" i="6"/>
  <c r="AP52" i="6" s="1"/>
  <c r="AC56" i="6"/>
  <c r="AI58" i="6"/>
  <c r="Y59" i="6"/>
  <c r="Z59" i="6" s="1"/>
  <c r="O44" i="6"/>
  <c r="R45" i="6"/>
  <c r="S45" i="6" s="1"/>
  <c r="Y45" i="6"/>
  <c r="Z45" i="6" s="1"/>
  <c r="AC53" i="6"/>
  <c r="U53" i="6"/>
  <c r="V53" i="6" s="1"/>
  <c r="AG54" i="6"/>
  <c r="V58" i="6"/>
  <c r="N58" i="6"/>
  <c r="AJ58" i="6"/>
  <c r="AB58" i="6"/>
  <c r="AC58" i="6" s="1"/>
  <c r="AP58" i="6"/>
  <c r="AQ58" i="6" s="1"/>
  <c r="Z48" i="6"/>
  <c r="S54" i="6"/>
  <c r="Z54" i="6"/>
  <c r="AN54" i="6"/>
  <c r="AP54" i="6" s="1"/>
  <c r="U56" i="6"/>
  <c r="AI56" i="6"/>
  <c r="AJ56" i="6" s="1"/>
  <c r="O58" i="6"/>
  <c r="AL74" i="6"/>
  <c r="AM45" i="6" s="1"/>
  <c r="AN45" i="6" s="1"/>
  <c r="AF45" i="6"/>
  <c r="AG45" i="6" s="1"/>
  <c r="AM55" i="6"/>
  <c r="AN55" i="6" s="1"/>
  <c r="AF55" i="6"/>
  <c r="AG55" i="6" s="1"/>
  <c r="Y55" i="6"/>
  <c r="Z55" i="6" s="1"/>
  <c r="R55" i="6"/>
  <c r="S55" i="6" s="1"/>
  <c r="K55" i="6"/>
  <c r="L55" i="6" s="1"/>
  <c r="AM57" i="6"/>
  <c r="AN57" i="6" s="1"/>
  <c r="AP57" i="6" s="1"/>
  <c r="AF57" i="6"/>
  <c r="AG57" i="6" s="1"/>
  <c r="Y57" i="6"/>
  <c r="Z57" i="6" s="1"/>
  <c r="R57" i="6"/>
  <c r="S57" i="6" s="1"/>
  <c r="K57" i="6"/>
  <c r="L57" i="6" s="1"/>
  <c r="E25" i="28" l="1"/>
  <c r="E26" i="28" s="1"/>
  <c r="I26" i="28"/>
  <c r="AQ23" i="6"/>
  <c r="AI39" i="6"/>
  <c r="AJ39" i="6" s="1"/>
  <c r="F25" i="28"/>
  <c r="O29" i="6"/>
  <c r="AJ23" i="6"/>
  <c r="H25" i="28"/>
  <c r="AC23" i="6"/>
  <c r="G25" i="28"/>
  <c r="AI49" i="6"/>
  <c r="AQ49" i="6"/>
  <c r="U49" i="6"/>
  <c r="N57" i="6"/>
  <c r="O57" i="6" s="1"/>
  <c r="AI55" i="6"/>
  <c r="AI54" i="6"/>
  <c r="AQ54" i="6"/>
  <c r="U46" i="6"/>
  <c r="AC46" i="6"/>
  <c r="O59" i="6"/>
  <c r="AB57" i="6"/>
  <c r="AJ57" i="6"/>
  <c r="U55" i="6"/>
  <c r="V55" i="6" s="1"/>
  <c r="AI45" i="6"/>
  <c r="U54" i="6"/>
  <c r="V54" i="6" s="1"/>
  <c r="AB59" i="6"/>
  <c r="AC59" i="6" s="1"/>
  <c r="AI59" i="6"/>
  <c r="AJ59" i="6" s="1"/>
  <c r="AQ59" i="6"/>
  <c r="AB51" i="6"/>
  <c r="AC51" i="6" s="1"/>
  <c r="V49" i="6"/>
  <c r="N49" i="6"/>
  <c r="O45" i="6"/>
  <c r="AQ57" i="6"/>
  <c r="AI57" i="6"/>
  <c r="AJ55" i="6"/>
  <c r="AB55" i="6"/>
  <c r="AC55" i="6" s="1"/>
  <c r="AP45" i="6"/>
  <c r="AQ45" i="6" s="1"/>
  <c r="AJ48" i="6"/>
  <c r="AB48" i="6"/>
  <c r="AC48" i="6" s="1"/>
  <c r="AJ45" i="6"/>
  <c r="AB45" i="6"/>
  <c r="N59" i="6"/>
  <c r="AP49" i="6"/>
  <c r="H51" i="6"/>
  <c r="G52" i="6"/>
  <c r="H52" i="6" s="1"/>
  <c r="U45" i="6"/>
  <c r="V45" i="6" s="1"/>
  <c r="AC45" i="6"/>
  <c r="O49" i="6"/>
  <c r="AB39" i="6"/>
  <c r="AC39" i="6" s="1"/>
  <c r="U39" i="6"/>
  <c r="S47" i="6"/>
  <c r="AP39" i="6"/>
  <c r="AQ39" i="6" s="1"/>
  <c r="AB49" i="6"/>
  <c r="AC49" i="6" s="1"/>
  <c r="AJ49" i="6"/>
  <c r="AI52" i="6"/>
  <c r="AJ52" i="6" s="1"/>
  <c r="AQ52" i="6"/>
  <c r="AC57" i="6"/>
  <c r="U57" i="6"/>
  <c r="V57" i="6" s="1"/>
  <c r="N55" i="6"/>
  <c r="O55" i="6" s="1"/>
  <c r="AP55" i="6"/>
  <c r="AQ55" i="6" s="1"/>
  <c r="AJ54" i="6"/>
  <c r="AB54" i="6"/>
  <c r="AC54" i="6" s="1"/>
  <c r="AB52" i="6"/>
  <c r="AC52" i="6" s="1"/>
  <c r="Z46" i="6"/>
  <c r="Z47" i="6" s="1"/>
  <c r="AE46" i="6"/>
  <c r="V39" i="6"/>
  <c r="L47" i="6"/>
  <c r="N39" i="6"/>
  <c r="O39" i="6" s="1"/>
  <c r="U59" i="6"/>
  <c r="V59" i="6" s="1"/>
  <c r="H47" i="6"/>
  <c r="AP51" i="6"/>
  <c r="AQ51" i="6" s="1"/>
  <c r="AI51" i="6"/>
  <c r="AJ51" i="6" s="1"/>
  <c r="G26" i="28" l="1"/>
  <c r="F26" i="28"/>
  <c r="H26" i="28"/>
  <c r="Z50" i="6"/>
  <c r="AB47" i="6"/>
  <c r="AC47" i="6" s="1"/>
  <c r="H50" i="6"/>
  <c r="N47" i="6"/>
  <c r="O47" i="6" s="1"/>
  <c r="L50" i="6"/>
  <c r="S50" i="6"/>
  <c r="U47" i="6"/>
  <c r="V47" i="6" s="1"/>
  <c r="AG46" i="6"/>
  <c r="AL46" i="6"/>
  <c r="AN46" i="6" s="1"/>
  <c r="O52" i="6"/>
  <c r="N52" i="6"/>
  <c r="AB46" i="6"/>
  <c r="AJ46" i="6"/>
  <c r="O51" i="6"/>
  <c r="N51" i="6"/>
  <c r="AB50" i="6" l="1"/>
  <c r="AC50" i="6" s="1"/>
  <c r="Z67" i="6"/>
  <c r="Z61" i="6"/>
  <c r="Z77" i="6" s="1"/>
  <c r="AP46" i="6"/>
  <c r="AN47" i="6"/>
  <c r="U50" i="6"/>
  <c r="V50" i="6" s="1"/>
  <c r="S67" i="6"/>
  <c r="S61" i="6"/>
  <c r="S77" i="6" s="1"/>
  <c r="AI46" i="6"/>
  <c r="AQ46" i="6"/>
  <c r="AG47" i="6"/>
  <c r="N50" i="6"/>
  <c r="O50" i="6" s="1"/>
  <c r="L67" i="6"/>
  <c r="L61" i="6"/>
  <c r="H67" i="6"/>
  <c r="H61" i="6"/>
  <c r="Z78" i="6" l="1"/>
  <c r="Z79" i="6" s="1"/>
  <c r="S78" i="6"/>
  <c r="S79" i="6" s="1"/>
  <c r="AB77" i="6"/>
  <c r="AC77" i="6" s="1"/>
  <c r="U77" i="6"/>
  <c r="V77" i="6" s="1"/>
  <c r="L78" i="6"/>
  <c r="N77" i="6"/>
  <c r="O77" i="6" s="1"/>
  <c r="H78" i="6"/>
  <c r="H62" i="6"/>
  <c r="L68" i="6"/>
  <c r="L69" i="6" s="1"/>
  <c r="N67" i="6"/>
  <c r="O67" i="6" s="1"/>
  <c r="Z62" i="6"/>
  <c r="Z63" i="6" s="1"/>
  <c r="AB61" i="6"/>
  <c r="AC61" i="6" s="1"/>
  <c r="H68" i="6"/>
  <c r="H69" i="6" s="1"/>
  <c r="Z68" i="6"/>
  <c r="AB67" i="6"/>
  <c r="AC67" i="6" s="1"/>
  <c r="U61" i="6"/>
  <c r="V61" i="6" s="1"/>
  <c r="S62" i="6"/>
  <c r="AP47" i="6"/>
  <c r="AQ47" i="6" s="1"/>
  <c r="AN50" i="6"/>
  <c r="L62" i="6"/>
  <c r="N61" i="6"/>
  <c r="O61" i="6" s="1"/>
  <c r="AG50" i="6"/>
  <c r="AI47" i="6"/>
  <c r="AJ47" i="6" s="1"/>
  <c r="U67" i="6"/>
  <c r="V67" i="6" s="1"/>
  <c r="S68" i="6"/>
  <c r="U78" i="6" l="1"/>
  <c r="V78" i="6" s="1"/>
  <c r="Z80" i="6"/>
  <c r="Z81" i="6" s="1"/>
  <c r="S80" i="6"/>
  <c r="AB79" i="6"/>
  <c r="AC79" i="6" s="1"/>
  <c r="AB78" i="6"/>
  <c r="AC78" i="6" s="1"/>
  <c r="N78" i="6"/>
  <c r="O78" i="6" s="1"/>
  <c r="L79" i="6"/>
  <c r="H79" i="6"/>
  <c r="AP50" i="6"/>
  <c r="AN67" i="6"/>
  <c r="AN61" i="6"/>
  <c r="AN77" i="6" s="1"/>
  <c r="L70" i="6"/>
  <c r="L71" i="6" s="1"/>
  <c r="N69" i="6"/>
  <c r="O69" i="6" s="1"/>
  <c r="U68" i="6"/>
  <c r="V68" i="6" s="1"/>
  <c r="S69" i="6"/>
  <c r="AI50" i="6"/>
  <c r="AJ50" i="6" s="1"/>
  <c r="AQ50" i="6"/>
  <c r="AG67" i="6"/>
  <c r="AG61" i="6"/>
  <c r="AG77" i="6" s="1"/>
  <c r="N62" i="6"/>
  <c r="O62" i="6" s="1"/>
  <c r="U62" i="6"/>
  <c r="V62" i="6" s="1"/>
  <c r="H63" i="6"/>
  <c r="AB68" i="6"/>
  <c r="AC68" i="6" s="1"/>
  <c r="Z64" i="6"/>
  <c r="Z65" i="6" s="1"/>
  <c r="Z69" i="6"/>
  <c r="L63" i="6"/>
  <c r="S63" i="6"/>
  <c r="H70" i="6"/>
  <c r="O70" i="6" s="1"/>
  <c r="AB62" i="6"/>
  <c r="AC62" i="6" s="1"/>
  <c r="N68" i="6"/>
  <c r="O68" i="6" s="1"/>
  <c r="AN78" i="6" l="1"/>
  <c r="AN79" i="6" s="1"/>
  <c r="AP77" i="6"/>
  <c r="AQ77" i="6" s="1"/>
  <c r="AG78" i="6"/>
  <c r="AI77" i="6"/>
  <c r="AJ77" i="6" s="1"/>
  <c r="AB80" i="6"/>
  <c r="AC80" i="6" s="1"/>
  <c r="S81" i="6"/>
  <c r="AB81" i="6" s="1"/>
  <c r="AC81" i="6" s="1"/>
  <c r="G27" i="28" s="1"/>
  <c r="L80" i="6"/>
  <c r="U80" i="6" s="1"/>
  <c r="V80" i="6" s="1"/>
  <c r="U79" i="6"/>
  <c r="V79" i="6" s="1"/>
  <c r="H71" i="6"/>
  <c r="H80" i="6"/>
  <c r="H81" i="6" s="1"/>
  <c r="N79" i="6"/>
  <c r="O79" i="6" s="1"/>
  <c r="Z70" i="6"/>
  <c r="Z71" i="6" s="1"/>
  <c r="AB69" i="6"/>
  <c r="AC69" i="6" s="1"/>
  <c r="AN62" i="6"/>
  <c r="AN63" i="6" s="1"/>
  <c r="AP61" i="6"/>
  <c r="AQ61" i="6" s="1"/>
  <c r="U63" i="6"/>
  <c r="V63" i="6" s="1"/>
  <c r="S64" i="6"/>
  <c r="S65" i="6" s="1"/>
  <c r="AB63" i="6"/>
  <c r="AC63" i="6" s="1"/>
  <c r="AI67" i="6"/>
  <c r="AJ67" i="6" s="1"/>
  <c r="AG68" i="6"/>
  <c r="AN68" i="6"/>
  <c r="AP67" i="6"/>
  <c r="AQ67" i="6" s="1"/>
  <c r="AI61" i="6"/>
  <c r="AJ61" i="6" s="1"/>
  <c r="AG62" i="6"/>
  <c r="AG63" i="6" s="1"/>
  <c r="U69" i="6"/>
  <c r="V69" i="6" s="1"/>
  <c r="S70" i="6"/>
  <c r="L64" i="6"/>
  <c r="N63" i="6"/>
  <c r="O63" i="6" s="1"/>
  <c r="AJ64" i="6"/>
  <c r="H64" i="6"/>
  <c r="O64" i="6" s="1"/>
  <c r="N70" i="6"/>
  <c r="V70" i="6"/>
  <c r="H65" i="6" l="1"/>
  <c r="AN80" i="6"/>
  <c r="AN81" i="6" s="1"/>
  <c r="AP78" i="6"/>
  <c r="AQ78" i="6" s="1"/>
  <c r="AI78" i="6"/>
  <c r="AJ78" i="6" s="1"/>
  <c r="AG79" i="6"/>
  <c r="L81" i="6"/>
  <c r="N71" i="6"/>
  <c r="O71" i="6" s="1"/>
  <c r="N80" i="6"/>
  <c r="O80" i="6" s="1"/>
  <c r="AB65" i="6"/>
  <c r="AC65" i="6" s="1"/>
  <c r="G28" i="28" s="1"/>
  <c r="AI63" i="6"/>
  <c r="AJ63" i="6" s="1"/>
  <c r="AG64" i="6"/>
  <c r="AC70" i="6"/>
  <c r="U70" i="6"/>
  <c r="AI68" i="6"/>
  <c r="AJ68" i="6" s="1"/>
  <c r="AG69" i="6"/>
  <c r="N64" i="6"/>
  <c r="V64" i="6"/>
  <c r="AP68" i="6"/>
  <c r="AQ68" i="6" s="1"/>
  <c r="AP62" i="6"/>
  <c r="AQ62" i="6" s="1"/>
  <c r="AB70" i="6"/>
  <c r="AJ70" i="6"/>
  <c r="AI62" i="6"/>
  <c r="AJ62" i="6" s="1"/>
  <c r="S71" i="6"/>
  <c r="AC64" i="6"/>
  <c r="U64" i="6"/>
  <c r="AB64" i="6"/>
  <c r="L65" i="6"/>
  <c r="AN69" i="6"/>
  <c r="AN64" i="6"/>
  <c r="AP63" i="6"/>
  <c r="AQ63" i="6" s="1"/>
  <c r="AB71" i="6"/>
  <c r="AP64" i="6" l="1"/>
  <c r="AN65" i="6"/>
  <c r="AG80" i="6"/>
  <c r="AG81" i="6" s="1"/>
  <c r="AP79" i="6"/>
  <c r="AQ79" i="6" s="1"/>
  <c r="AI79" i="6"/>
  <c r="AJ79" i="6" s="1"/>
  <c r="U81" i="6"/>
  <c r="V81" i="6" s="1"/>
  <c r="F27" i="28" s="1"/>
  <c r="N81" i="6"/>
  <c r="O81" i="6" s="1"/>
  <c r="E27" i="28" s="1"/>
  <c r="AQ64" i="6"/>
  <c r="AI64" i="6"/>
  <c r="N65" i="6"/>
  <c r="O65" i="6" s="1"/>
  <c r="E28" i="28" s="1"/>
  <c r="AC71" i="6"/>
  <c r="U71" i="6"/>
  <c r="V71" i="6" s="1"/>
  <c r="AG65" i="6"/>
  <c r="U65" i="6"/>
  <c r="V65" i="6" s="1"/>
  <c r="F28" i="28" s="1"/>
  <c r="AN70" i="6"/>
  <c r="AN71" i="6" s="1"/>
  <c r="AP69" i="6"/>
  <c r="AQ69" i="6" s="1"/>
  <c r="AI69" i="6"/>
  <c r="AJ69" i="6" s="1"/>
  <c r="AG70" i="6"/>
  <c r="AP81" i="6" l="1"/>
  <c r="AQ81" i="6" s="1"/>
  <c r="I27" i="28" s="1"/>
  <c r="AI81" i="6"/>
  <c r="AJ81" i="6" s="1"/>
  <c r="H27" i="28" s="1"/>
  <c r="AP80" i="6"/>
  <c r="AQ80" i="6" s="1"/>
  <c r="AI80" i="6"/>
  <c r="AJ80" i="6" s="1"/>
  <c r="AQ70" i="6"/>
  <c r="AI70" i="6"/>
  <c r="AG71" i="6"/>
  <c r="AP70" i="6"/>
  <c r="AI65" i="6"/>
  <c r="AJ65" i="6" s="1"/>
  <c r="H28" i="28" s="1"/>
  <c r="AP65" i="6"/>
  <c r="AQ65" i="6" s="1"/>
  <c r="I28" i="28" s="1"/>
  <c r="AI71" i="6" l="1"/>
  <c r="AJ71" i="6" s="1"/>
  <c r="AP71" i="6"/>
  <c r="AQ71" i="6" s="1"/>
  <c r="Q74" i="5" l="1"/>
  <c r="X74" i="5" s="1"/>
  <c r="AE74" i="5" s="1"/>
  <c r="AL74" i="5" s="1"/>
  <c r="G59" i="5"/>
  <c r="AN58" i="5"/>
  <c r="AM58" i="5"/>
  <c r="AF58" i="5"/>
  <c r="AG58" i="5" s="1"/>
  <c r="Z58" i="5"/>
  <c r="Y58" i="5"/>
  <c r="S58" i="5"/>
  <c r="L58" i="5"/>
  <c r="K58" i="5"/>
  <c r="H58" i="5"/>
  <c r="G55" i="5"/>
  <c r="AM54" i="5"/>
  <c r="R54" i="5"/>
  <c r="J54" i="5"/>
  <c r="Q54" i="5" s="1"/>
  <c r="X54" i="5" s="1"/>
  <c r="AE54" i="5" s="1"/>
  <c r="AL54" i="5" s="1"/>
  <c r="G54" i="5"/>
  <c r="H54" i="5" s="1"/>
  <c r="AP53" i="5"/>
  <c r="AN53" i="5"/>
  <c r="AG53" i="5"/>
  <c r="AB53" i="5"/>
  <c r="Z53" i="5"/>
  <c r="S53" i="5"/>
  <c r="N53" i="5"/>
  <c r="L53" i="5"/>
  <c r="H53" i="5"/>
  <c r="AE52" i="5"/>
  <c r="AL52" i="5" s="1"/>
  <c r="Q52" i="5"/>
  <c r="X52" i="5" s="1"/>
  <c r="Q51" i="5"/>
  <c r="X51" i="5" s="1"/>
  <c r="AE51" i="5" s="1"/>
  <c r="AL51" i="5" s="1"/>
  <c r="AF49" i="5"/>
  <c r="Y49" i="5"/>
  <c r="R49" i="5"/>
  <c r="S49" i="5" s="1"/>
  <c r="U49" i="5" s="1"/>
  <c r="J49" i="5"/>
  <c r="Q49" i="5" s="1"/>
  <c r="G49" i="5"/>
  <c r="H49" i="5" s="1"/>
  <c r="AM48" i="5"/>
  <c r="AM49" i="5" s="1"/>
  <c r="AF48" i="5"/>
  <c r="AE48" i="5"/>
  <c r="AG48" i="5" s="1"/>
  <c r="Y48" i="5"/>
  <c r="X48" i="5"/>
  <c r="R48" i="5"/>
  <c r="Q48" i="5"/>
  <c r="S48" i="5" s="1"/>
  <c r="L48" i="5"/>
  <c r="K48" i="5"/>
  <c r="K49" i="5" s="1"/>
  <c r="L49" i="5" s="1"/>
  <c r="J48" i="5"/>
  <c r="AL48" i="5" s="1"/>
  <c r="AN48" i="5" s="1"/>
  <c r="AP48" i="5" s="1"/>
  <c r="G48" i="5"/>
  <c r="H48" i="5" s="1"/>
  <c r="V46" i="5"/>
  <c r="Q46" i="5"/>
  <c r="X46" i="5" s="1"/>
  <c r="L46" i="5"/>
  <c r="N46" i="5" s="1"/>
  <c r="J46" i="5"/>
  <c r="H46" i="5"/>
  <c r="O46" i="5" s="1"/>
  <c r="AL45" i="5"/>
  <c r="AE45" i="5"/>
  <c r="X45" i="5"/>
  <c r="Q45" i="5"/>
  <c r="J45" i="5"/>
  <c r="G45" i="5"/>
  <c r="H45" i="5" s="1"/>
  <c r="F45" i="5"/>
  <c r="AM44" i="5"/>
  <c r="AN44" i="5" s="1"/>
  <c r="AP44" i="5" s="1"/>
  <c r="AG44" i="5"/>
  <c r="AF44" i="5"/>
  <c r="Y44" i="5"/>
  <c r="Z44" i="5" s="1"/>
  <c r="S44" i="5"/>
  <c r="R44" i="5"/>
  <c r="K44" i="5"/>
  <c r="L44" i="5" s="1"/>
  <c r="G44" i="5"/>
  <c r="H44" i="5" s="1"/>
  <c r="AQ43" i="5"/>
  <c r="AM43" i="5"/>
  <c r="AN43" i="5" s="1"/>
  <c r="AP43" i="5" s="1"/>
  <c r="AF43" i="5"/>
  <c r="AG43" i="5" s="1"/>
  <c r="Y43" i="5"/>
  <c r="Z43" i="5" s="1"/>
  <c r="AJ43" i="5" s="1"/>
  <c r="L43" i="5"/>
  <c r="G43" i="5"/>
  <c r="H43" i="5" s="1"/>
  <c r="O43" i="5" s="1"/>
  <c r="AF42" i="5"/>
  <c r="AG42" i="5" s="1"/>
  <c r="Z42" i="5"/>
  <c r="AJ42" i="5" s="1"/>
  <c r="Y42" i="5"/>
  <c r="R42" i="5"/>
  <c r="S42" i="5" s="1"/>
  <c r="AC42" i="5" s="1"/>
  <c r="G42" i="5"/>
  <c r="H42" i="5" s="1"/>
  <c r="O42" i="5" s="1"/>
  <c r="AF41" i="5"/>
  <c r="AG41" i="5" s="1"/>
  <c r="R41" i="5"/>
  <c r="S41" i="5" s="1"/>
  <c r="AC41" i="5" s="1"/>
  <c r="H41" i="5"/>
  <c r="O41" i="5" s="1"/>
  <c r="Y41" i="5"/>
  <c r="Z41" i="5" s="1"/>
  <c r="AP40" i="5"/>
  <c r="AM40" i="5"/>
  <c r="AN40" i="5" s="1"/>
  <c r="AG40" i="5"/>
  <c r="AF40" i="5"/>
  <c r="Y40" i="5"/>
  <c r="Z40" i="5" s="1"/>
  <c r="AJ40" i="5" s="1"/>
  <c r="S40" i="5"/>
  <c r="R40" i="5"/>
  <c r="L40" i="5"/>
  <c r="N40" i="5" s="1"/>
  <c r="G40" i="5"/>
  <c r="H40" i="5" s="1"/>
  <c r="O40" i="5" s="1"/>
  <c r="AM38" i="5"/>
  <c r="AN38" i="5" s="1"/>
  <c r="AC38" i="5"/>
  <c r="Y38" i="5"/>
  <c r="Z38" i="5" s="1"/>
  <c r="R38" i="5"/>
  <c r="S38" i="5" s="1"/>
  <c r="O38" i="5"/>
  <c r="K38" i="5"/>
  <c r="L38" i="5" s="1"/>
  <c r="U38" i="5" s="1"/>
  <c r="G38" i="5"/>
  <c r="H38" i="5" s="1"/>
  <c r="AN37" i="5"/>
  <c r="AP37" i="5" s="1"/>
  <c r="AM37" i="5"/>
  <c r="AF37" i="5"/>
  <c r="AG37" i="5" s="1"/>
  <c r="AQ37" i="5" s="1"/>
  <c r="U37" i="5"/>
  <c r="R37" i="5"/>
  <c r="S37" i="5" s="1"/>
  <c r="AC37" i="5" s="1"/>
  <c r="L37" i="5"/>
  <c r="K37" i="5"/>
  <c r="G37" i="5"/>
  <c r="H37" i="5" s="1"/>
  <c r="O37" i="5" s="1"/>
  <c r="AM36" i="5"/>
  <c r="AN36" i="5" s="1"/>
  <c r="AF36" i="5"/>
  <c r="AG36" i="5" s="1"/>
  <c r="V36" i="5"/>
  <c r="R36" i="5"/>
  <c r="S36" i="5" s="1"/>
  <c r="K36" i="5"/>
  <c r="L36" i="5" s="1"/>
  <c r="AM35" i="5"/>
  <c r="AN35" i="5" s="1"/>
  <c r="AP35" i="5" s="1"/>
  <c r="AG35" i="5"/>
  <c r="AF35" i="5"/>
  <c r="Y35" i="5"/>
  <c r="Z35" i="5" s="1"/>
  <c r="K35" i="5"/>
  <c r="L35" i="5" s="1"/>
  <c r="V35" i="5" s="1"/>
  <c r="AQ34" i="5"/>
  <c r="AM34" i="5"/>
  <c r="AN34" i="5" s="1"/>
  <c r="AP34" i="5" s="1"/>
  <c r="AF34" i="5"/>
  <c r="AG34" i="5" s="1"/>
  <c r="AI34" i="5" s="1"/>
  <c r="Y34" i="5"/>
  <c r="Z34" i="5" s="1"/>
  <c r="K34" i="5"/>
  <c r="L34" i="5" s="1"/>
  <c r="V34" i="5" s="1"/>
  <c r="G34" i="5"/>
  <c r="H34" i="5" s="1"/>
  <c r="O34" i="5" s="1"/>
  <c r="AG33" i="5"/>
  <c r="AF33" i="5"/>
  <c r="Y33" i="5"/>
  <c r="Z33" i="5" s="1"/>
  <c r="R33" i="5"/>
  <c r="S33" i="5" s="1"/>
  <c r="AC33" i="5" s="1"/>
  <c r="G33" i="5"/>
  <c r="H33" i="5" s="1"/>
  <c r="O33" i="5" s="1"/>
  <c r="AI32" i="5"/>
  <c r="AF32" i="5"/>
  <c r="AG32" i="5" s="1"/>
  <c r="AQ32" i="5" s="1"/>
  <c r="Y32" i="5"/>
  <c r="Z32" i="5" s="1"/>
  <c r="AJ32" i="5" s="1"/>
  <c r="R32" i="5"/>
  <c r="S32" i="5" s="1"/>
  <c r="H32" i="5"/>
  <c r="O32" i="5" s="1"/>
  <c r="G32" i="5"/>
  <c r="AM31" i="5"/>
  <c r="AN31" i="5" s="1"/>
  <c r="AG31" i="5"/>
  <c r="AQ31" i="5" s="1"/>
  <c r="AF31" i="5"/>
  <c r="Z31" i="5"/>
  <c r="Y31" i="5"/>
  <c r="R31" i="5"/>
  <c r="S31" i="5" s="1"/>
  <c r="K31" i="5"/>
  <c r="L31" i="5" s="1"/>
  <c r="N31" i="5" s="1"/>
  <c r="G31" i="5"/>
  <c r="H31" i="5" s="1"/>
  <c r="O31" i="5" s="1"/>
  <c r="AM30" i="5"/>
  <c r="AN30" i="5" s="1"/>
  <c r="Y30" i="5"/>
  <c r="Z30" i="5" s="1"/>
  <c r="AJ30" i="5" s="1"/>
  <c r="R30" i="5"/>
  <c r="S30" i="5" s="1"/>
  <c r="K30" i="5"/>
  <c r="L30" i="5" s="1"/>
  <c r="G30" i="5"/>
  <c r="H30" i="5" s="1"/>
  <c r="O30" i="5" s="1"/>
  <c r="AM29" i="5"/>
  <c r="AN29" i="5" s="1"/>
  <c r="AP29" i="5" s="1"/>
  <c r="AQ29" i="5" s="1"/>
  <c r="AF29" i="5"/>
  <c r="AG29" i="5" s="1"/>
  <c r="Y29" i="5"/>
  <c r="Z29" i="5" s="1"/>
  <c r="AI29" i="5" s="1"/>
  <c r="R29" i="5"/>
  <c r="S29" i="5" s="1"/>
  <c r="K29" i="5"/>
  <c r="L29" i="5" s="1"/>
  <c r="H29" i="5"/>
  <c r="G29" i="5"/>
  <c r="AN28" i="5"/>
  <c r="AP28" i="5" s="1"/>
  <c r="AG28" i="5"/>
  <c r="Z28" i="5"/>
  <c r="AJ28" i="5" s="1"/>
  <c r="S28" i="5"/>
  <c r="AB28" i="5" s="1"/>
  <c r="L28" i="5"/>
  <c r="V28" i="5" s="1"/>
  <c r="H28" i="5"/>
  <c r="O28" i="5" s="1"/>
  <c r="AN27" i="5"/>
  <c r="AJ27" i="5"/>
  <c r="AG27" i="5"/>
  <c r="Z27" i="5"/>
  <c r="S27" i="5"/>
  <c r="AB27" i="5" s="1"/>
  <c r="L27" i="5"/>
  <c r="V27" i="5" s="1"/>
  <c r="H27" i="5"/>
  <c r="O27" i="5" s="1"/>
  <c r="AN26" i="5"/>
  <c r="AJ26" i="5"/>
  <c r="AG26" i="5"/>
  <c r="Z26" i="5"/>
  <c r="S26" i="5"/>
  <c r="AB26" i="5" s="1"/>
  <c r="L26" i="5"/>
  <c r="V26" i="5" s="1"/>
  <c r="H26" i="5"/>
  <c r="O26" i="5" s="1"/>
  <c r="AN25" i="5"/>
  <c r="AJ25" i="5"/>
  <c r="AG25" i="5"/>
  <c r="AC25" i="5"/>
  <c r="Z25" i="5"/>
  <c r="V25" i="5"/>
  <c r="S25" i="5"/>
  <c r="AB25" i="5" s="1"/>
  <c r="L25" i="5"/>
  <c r="H25" i="5"/>
  <c r="O25" i="5" s="1"/>
  <c r="AN24" i="5"/>
  <c r="AJ24" i="5"/>
  <c r="AG24" i="5"/>
  <c r="Z24" i="5"/>
  <c r="S24" i="5"/>
  <c r="AC24" i="5" s="1"/>
  <c r="L24" i="5"/>
  <c r="V24" i="5" s="1"/>
  <c r="H24" i="5"/>
  <c r="O24" i="5" s="1"/>
  <c r="AN23" i="5"/>
  <c r="AG23" i="5"/>
  <c r="Z23" i="5"/>
  <c r="S23" i="5"/>
  <c r="L23" i="5"/>
  <c r="H23" i="5"/>
  <c r="F18" i="5"/>
  <c r="AB29" i="5" l="1"/>
  <c r="AC29" i="5" s="1"/>
  <c r="AB40" i="5"/>
  <c r="AP26" i="5"/>
  <c r="AI31" i="5"/>
  <c r="AP24" i="5"/>
  <c r="AP27" i="5"/>
  <c r="AP31" i="5"/>
  <c r="AJ29" i="5"/>
  <c r="AC26" i="5"/>
  <c r="U26" i="5"/>
  <c r="N24" i="5"/>
  <c r="N28" i="5"/>
  <c r="AQ25" i="5"/>
  <c r="AI25" i="5"/>
  <c r="AP25" i="5"/>
  <c r="AC30" i="5"/>
  <c r="U30" i="5"/>
  <c r="AJ33" i="5"/>
  <c r="AB33" i="5"/>
  <c r="AP23" i="5"/>
  <c r="AQ23" i="5" s="1"/>
  <c r="AJ31" i="5"/>
  <c r="AB31" i="5"/>
  <c r="AJ44" i="5"/>
  <c r="AB44" i="5"/>
  <c r="AB30" i="5"/>
  <c r="AQ33" i="5"/>
  <c r="AI33" i="5"/>
  <c r="Z46" i="5"/>
  <c r="AE46" i="5"/>
  <c r="U29" i="5"/>
  <c r="V29" i="5" s="1"/>
  <c r="U23" i="5"/>
  <c r="V23" i="5" s="1"/>
  <c r="AB23" i="5"/>
  <c r="AC23" i="5" s="1"/>
  <c r="U25" i="5"/>
  <c r="N25" i="5"/>
  <c r="U27" i="5"/>
  <c r="AC27" i="5"/>
  <c r="V30" i="5"/>
  <c r="N30" i="5"/>
  <c r="AC31" i="5"/>
  <c r="U31" i="5"/>
  <c r="V31" i="5" s="1"/>
  <c r="AJ35" i="5"/>
  <c r="AQ36" i="5"/>
  <c r="AI36" i="5"/>
  <c r="AP36" i="5"/>
  <c r="AB24" i="5"/>
  <c r="AJ41" i="5"/>
  <c r="AB41" i="5"/>
  <c r="N43" i="5"/>
  <c r="V49" i="5"/>
  <c r="N49" i="5"/>
  <c r="O49" i="5" s="1"/>
  <c r="AN54" i="5"/>
  <c r="AI23" i="5"/>
  <c r="AJ23" i="5" s="1"/>
  <c r="U24" i="5"/>
  <c r="N26" i="5"/>
  <c r="AQ27" i="5"/>
  <c r="AI27" i="5"/>
  <c r="U28" i="5"/>
  <c r="AC28" i="5"/>
  <c r="N29" i="5"/>
  <c r="O29" i="5" s="1"/>
  <c r="AB32" i="5"/>
  <c r="N34" i="5"/>
  <c r="AJ34" i="5"/>
  <c r="AB34" i="5"/>
  <c r="V37" i="5"/>
  <c r="N37" i="5"/>
  <c r="AP38" i="5"/>
  <c r="AC40" i="5"/>
  <c r="U40" i="5"/>
  <c r="V40" i="5" s="1"/>
  <c r="AQ40" i="5"/>
  <c r="AI40" i="5"/>
  <c r="AQ41" i="5"/>
  <c r="AI41" i="5"/>
  <c r="AQ42" i="5"/>
  <c r="AI42" i="5"/>
  <c r="V48" i="5"/>
  <c r="O53" i="5"/>
  <c r="AM55" i="5"/>
  <c r="AN55" i="5" s="1"/>
  <c r="AF55" i="5"/>
  <c r="AG55" i="5" s="1"/>
  <c r="Y55" i="5"/>
  <c r="Z55" i="5" s="1"/>
  <c r="R55" i="5"/>
  <c r="S55" i="5" s="1"/>
  <c r="K55" i="5"/>
  <c r="L55" i="5" s="1"/>
  <c r="H55" i="5"/>
  <c r="AQ26" i="5"/>
  <c r="AI26" i="5"/>
  <c r="AC36" i="5"/>
  <c r="U36" i="5"/>
  <c r="N44" i="5"/>
  <c r="N23" i="5"/>
  <c r="O23" i="5" s="1"/>
  <c r="AQ24" i="5"/>
  <c r="AI24" i="5"/>
  <c r="N27" i="5"/>
  <c r="AQ28" i="5"/>
  <c r="AI28" i="5"/>
  <c r="AC32" i="5"/>
  <c r="U32" i="5"/>
  <c r="AQ35" i="5"/>
  <c r="AI35" i="5"/>
  <c r="V38" i="5"/>
  <c r="N38" i="5"/>
  <c r="AJ38" i="5"/>
  <c r="AB38" i="5"/>
  <c r="AC44" i="5"/>
  <c r="U44" i="5"/>
  <c r="V44" i="5" s="1"/>
  <c r="O48" i="5"/>
  <c r="U48" i="5"/>
  <c r="AQ48" i="5"/>
  <c r="AI48" i="5"/>
  <c r="AI43" i="5"/>
  <c r="AQ44" i="5"/>
  <c r="AC53" i="5"/>
  <c r="U53" i="5"/>
  <c r="V53" i="5" s="1"/>
  <c r="S54" i="5"/>
  <c r="AC58" i="5"/>
  <c r="AF59" i="5"/>
  <c r="AG59" i="5" s="1"/>
  <c r="R59" i="5"/>
  <c r="S59" i="5" s="1"/>
  <c r="H59" i="5"/>
  <c r="Y59" i="5"/>
  <c r="Z59" i="5" s="1"/>
  <c r="G56" i="5"/>
  <c r="Y54" i="5"/>
  <c r="Z54" i="5" s="1"/>
  <c r="G57" i="5"/>
  <c r="AM51" i="5"/>
  <c r="G51" i="5"/>
  <c r="AF45" i="5"/>
  <c r="AG45" i="5" s="1"/>
  <c r="AF30" i="5"/>
  <c r="AG30" i="5" s="1"/>
  <c r="K32" i="5"/>
  <c r="L32" i="5" s="1"/>
  <c r="L39" i="5" s="1"/>
  <c r="AM32" i="5"/>
  <c r="AN32" i="5" s="1"/>
  <c r="AP32" i="5" s="1"/>
  <c r="K33" i="5"/>
  <c r="L33" i="5" s="1"/>
  <c r="AM33" i="5"/>
  <c r="AN33" i="5" s="1"/>
  <c r="AP33" i="5" s="1"/>
  <c r="R34" i="5"/>
  <c r="S34" i="5" s="1"/>
  <c r="S39" i="5" s="1"/>
  <c r="G35" i="5"/>
  <c r="H35" i="5" s="1"/>
  <c r="O35" i="5" s="1"/>
  <c r="R35" i="5"/>
  <c r="S35" i="5" s="1"/>
  <c r="G36" i="5"/>
  <c r="H36" i="5" s="1"/>
  <c r="Y36" i="5"/>
  <c r="Z36" i="5" s="1"/>
  <c r="Y37" i="5"/>
  <c r="Z37" i="5" s="1"/>
  <c r="AF38" i="5"/>
  <c r="AG38" i="5" s="1"/>
  <c r="L41" i="5"/>
  <c r="AM41" i="5"/>
  <c r="AN41" i="5" s="1"/>
  <c r="AP41" i="5" s="1"/>
  <c r="L42" i="5"/>
  <c r="AB42" i="5"/>
  <c r="AM42" i="5"/>
  <c r="AN42" i="5" s="1"/>
  <c r="AP42" i="5" s="1"/>
  <c r="R43" i="5"/>
  <c r="S43" i="5" s="1"/>
  <c r="AB43" i="5"/>
  <c r="O44" i="5"/>
  <c r="AI44" i="5"/>
  <c r="K45" i="5"/>
  <c r="R45" i="5"/>
  <c r="Y45" i="5"/>
  <c r="Z45" i="5" s="1"/>
  <c r="AM45" i="5"/>
  <c r="AN45" i="5" s="1"/>
  <c r="S46" i="5"/>
  <c r="N48" i="5"/>
  <c r="K54" i="5"/>
  <c r="L54" i="5" s="1"/>
  <c r="AF54" i="5"/>
  <c r="AG54" i="5" s="1"/>
  <c r="U58" i="5"/>
  <c r="V58" i="5" s="1"/>
  <c r="AI58" i="5"/>
  <c r="K59" i="5"/>
  <c r="L59" i="5" s="1"/>
  <c r="Z48" i="5"/>
  <c r="X49" i="5"/>
  <c r="Z49" i="5" s="1"/>
  <c r="AE49" i="5"/>
  <c r="AG49" i="5" s="1"/>
  <c r="AL49" i="5"/>
  <c r="AN49" i="5" s="1"/>
  <c r="AQ53" i="5"/>
  <c r="AI53" i="5"/>
  <c r="AJ53" i="5" s="1"/>
  <c r="N58" i="5"/>
  <c r="O58" i="5" s="1"/>
  <c r="AJ58" i="5"/>
  <c r="AB58" i="5"/>
  <c r="AP58" i="5"/>
  <c r="AQ58" i="5" s="1"/>
  <c r="AM59" i="5"/>
  <c r="AN59" i="5" s="1"/>
  <c r="AP59" i="5" s="1"/>
  <c r="AI49" i="5" l="1"/>
  <c r="AJ49" i="5" s="1"/>
  <c r="AB49" i="5"/>
  <c r="AC49" i="5" s="1"/>
  <c r="U39" i="5"/>
  <c r="V39" i="5" s="1"/>
  <c r="L47" i="5"/>
  <c r="N54" i="5"/>
  <c r="O54" i="5" s="1"/>
  <c r="O36" i="5"/>
  <c r="N36" i="5"/>
  <c r="AI30" i="5"/>
  <c r="AQ30" i="5"/>
  <c r="AF56" i="5"/>
  <c r="AG56" i="5" s="1"/>
  <c r="AM56" i="5"/>
  <c r="AN56" i="5" s="1"/>
  <c r="H56" i="5"/>
  <c r="Y56" i="5"/>
  <c r="Z56" i="5" s="1"/>
  <c r="K56" i="5"/>
  <c r="L56" i="5" s="1"/>
  <c r="R56" i="5"/>
  <c r="S56" i="5" s="1"/>
  <c r="AQ38" i="5"/>
  <c r="AI38" i="5"/>
  <c r="V33" i="5"/>
  <c r="N33" i="5"/>
  <c r="U33" i="5"/>
  <c r="AM57" i="5"/>
  <c r="AN57" i="5" s="1"/>
  <c r="AF57" i="5"/>
  <c r="AG57" i="5" s="1"/>
  <c r="Y57" i="5"/>
  <c r="Z57" i="5" s="1"/>
  <c r="R57" i="5"/>
  <c r="S57" i="5" s="1"/>
  <c r="K57" i="5"/>
  <c r="L57" i="5" s="1"/>
  <c r="H57" i="5"/>
  <c r="AQ59" i="5"/>
  <c r="AI59" i="5"/>
  <c r="U54" i="5"/>
  <c r="V54" i="5" s="1"/>
  <c r="AC54" i="5"/>
  <c r="AG39" i="5"/>
  <c r="H39" i="5"/>
  <c r="N39" i="5" s="1"/>
  <c r="U46" i="5"/>
  <c r="AC46" i="5"/>
  <c r="U43" i="5"/>
  <c r="V43" i="5" s="1"/>
  <c r="AC43" i="5"/>
  <c r="AJ37" i="5"/>
  <c r="AB37" i="5"/>
  <c r="H51" i="5"/>
  <c r="G52" i="5"/>
  <c r="H52" i="5" s="1"/>
  <c r="AF51" i="5"/>
  <c r="AJ59" i="5"/>
  <c r="AB59" i="5"/>
  <c r="AI37" i="5"/>
  <c r="O55" i="5"/>
  <c r="AI55" i="5"/>
  <c r="AJ55" i="5" s="1"/>
  <c r="AB46" i="5"/>
  <c r="AJ46" i="5"/>
  <c r="N41" i="5"/>
  <c r="AM52" i="5"/>
  <c r="AN52" i="5" s="1"/>
  <c r="AN51" i="5"/>
  <c r="U59" i="5"/>
  <c r="AC59" i="5"/>
  <c r="U55" i="5"/>
  <c r="AN39" i="5"/>
  <c r="R51" i="5"/>
  <c r="S45" i="5"/>
  <c r="S47" i="5" s="1"/>
  <c r="N42" i="5"/>
  <c r="AC35" i="5"/>
  <c r="U35" i="5"/>
  <c r="AI45" i="5"/>
  <c r="AJ45" i="5" s="1"/>
  <c r="AB55" i="5"/>
  <c r="AC55" i="5" s="1"/>
  <c r="AG46" i="5"/>
  <c r="AL46" i="5"/>
  <c r="AN46" i="5" s="1"/>
  <c r="AP46" i="5" s="1"/>
  <c r="AB48" i="5"/>
  <c r="AC48" i="5" s="1"/>
  <c r="AJ48" i="5"/>
  <c r="K51" i="5"/>
  <c r="L45" i="5"/>
  <c r="AP49" i="5"/>
  <c r="AQ49" i="5" s="1"/>
  <c r="V59" i="5"/>
  <c r="N59" i="5"/>
  <c r="O59" i="5" s="1"/>
  <c r="AQ54" i="5"/>
  <c r="AI54" i="5"/>
  <c r="AP45" i="5"/>
  <c r="AQ45" i="5" s="1"/>
  <c r="U41" i="5"/>
  <c r="V41" i="5" s="1"/>
  <c r="AB36" i="5"/>
  <c r="AJ36" i="5"/>
  <c r="AC34" i="5"/>
  <c r="U34" i="5"/>
  <c r="N32" i="5"/>
  <c r="V32" i="5"/>
  <c r="Y51" i="5"/>
  <c r="AJ54" i="5"/>
  <c r="AB54" i="5"/>
  <c r="U42" i="5"/>
  <c r="V42" i="5" s="1"/>
  <c r="V55" i="5"/>
  <c r="N55" i="5"/>
  <c r="AP55" i="5"/>
  <c r="AQ55" i="5" s="1"/>
  <c r="Z39" i="5"/>
  <c r="N35" i="5"/>
  <c r="AP54" i="5"/>
  <c r="AB35" i="5"/>
  <c r="AP30" i="5"/>
  <c r="S50" i="5" l="1"/>
  <c r="U47" i="5"/>
  <c r="V47" i="5" s="1"/>
  <c r="R52" i="5"/>
  <c r="S52" i="5" s="1"/>
  <c r="S51" i="5"/>
  <c r="O57" i="5"/>
  <c r="AI57" i="5"/>
  <c r="N56" i="5"/>
  <c r="V56" i="5"/>
  <c r="L50" i="5"/>
  <c r="AF52" i="5"/>
  <c r="AG52" i="5" s="1"/>
  <c r="AP52" i="5" s="1"/>
  <c r="AG51" i="5"/>
  <c r="AP51" i="5" s="1"/>
  <c r="N57" i="5"/>
  <c r="AP57" i="5"/>
  <c r="AQ57" i="5" s="1"/>
  <c r="AB56" i="5"/>
  <c r="AJ56" i="5"/>
  <c r="AB45" i="5"/>
  <c r="O39" i="5"/>
  <c r="H47" i="5"/>
  <c r="U57" i="5"/>
  <c r="V57" i="5" s="1"/>
  <c r="O56" i="5"/>
  <c r="Z47" i="5"/>
  <c r="AB39" i="5"/>
  <c r="AC39" i="5" s="1"/>
  <c r="K52" i="5"/>
  <c r="L52" i="5" s="1"/>
  <c r="L51" i="5"/>
  <c r="AI56" i="5"/>
  <c r="Y52" i="5"/>
  <c r="Z52" i="5" s="1"/>
  <c r="Z51" i="5"/>
  <c r="AI46" i="5"/>
  <c r="AQ46" i="5"/>
  <c r="AP39" i="5"/>
  <c r="AQ39" i="5" s="1"/>
  <c r="AN47" i="5"/>
  <c r="N45" i="5"/>
  <c r="O45" i="5" s="1"/>
  <c r="U45" i="5"/>
  <c r="V45" i="5" s="1"/>
  <c r="AC45" i="5"/>
  <c r="AG47" i="5"/>
  <c r="AI39" i="5"/>
  <c r="AJ39" i="5" s="1"/>
  <c r="AJ57" i="5"/>
  <c r="AB57" i="5"/>
  <c r="AC57" i="5" s="1"/>
  <c r="U56" i="5"/>
  <c r="AC56" i="5"/>
  <c r="AP56" i="5"/>
  <c r="AQ56" i="5" s="1"/>
  <c r="AB51" i="5" l="1"/>
  <c r="AC51" i="5" s="1"/>
  <c r="L61" i="5"/>
  <c r="N51" i="5"/>
  <c r="O51" i="5" s="1"/>
  <c r="H50" i="5"/>
  <c r="N47" i="5"/>
  <c r="O47" i="5" s="1"/>
  <c r="U52" i="5"/>
  <c r="AQ51" i="5"/>
  <c r="AI51" i="5"/>
  <c r="AJ51" i="5" s="1"/>
  <c r="AI47" i="5"/>
  <c r="AG50" i="5"/>
  <c r="AP47" i="5"/>
  <c r="AQ47" i="5" s="1"/>
  <c r="AN50" i="5"/>
  <c r="AJ47" i="5"/>
  <c r="Z50" i="5"/>
  <c r="AB47" i="5"/>
  <c r="AC47" i="5" s="1"/>
  <c r="AI52" i="5"/>
  <c r="AJ52" i="5" s="1"/>
  <c r="AQ52" i="5"/>
  <c r="AB52" i="5"/>
  <c r="AC52" i="5" s="1"/>
  <c r="V52" i="5"/>
  <c r="N52" i="5"/>
  <c r="O52" i="5" s="1"/>
  <c r="L67" i="5"/>
  <c r="U51" i="5"/>
  <c r="V51" i="5" s="1"/>
  <c r="S61" i="5"/>
  <c r="U50" i="5"/>
  <c r="V50" i="5" s="1"/>
  <c r="S67" i="5"/>
  <c r="L62" i="5" l="1"/>
  <c r="AP50" i="5"/>
  <c r="AQ50" i="5" s="1"/>
  <c r="AN67" i="5"/>
  <c r="AN61" i="5"/>
  <c r="H67" i="5"/>
  <c r="N67" i="5" s="1"/>
  <c r="H61" i="5"/>
  <c r="U61" i="5"/>
  <c r="V61" i="5" s="1"/>
  <c r="S62" i="5"/>
  <c r="S63" i="5" s="1"/>
  <c r="N50" i="5"/>
  <c r="O50" i="5" s="1"/>
  <c r="L68" i="5"/>
  <c r="L69" i="5" s="1"/>
  <c r="U67" i="5"/>
  <c r="V67" i="5" s="1"/>
  <c r="S68" i="5"/>
  <c r="S69" i="5" s="1"/>
  <c r="AB50" i="5"/>
  <c r="AC50" i="5" s="1"/>
  <c r="Z67" i="5"/>
  <c r="AI50" i="5"/>
  <c r="AJ50" i="5" s="1"/>
  <c r="AG67" i="5"/>
  <c r="AG61" i="5"/>
  <c r="Z61" i="5"/>
  <c r="AI61" i="5" l="1"/>
  <c r="AJ61" i="5" s="1"/>
  <c r="AG62" i="5"/>
  <c r="AG63" i="5" s="1"/>
  <c r="U69" i="5"/>
  <c r="V69" i="5" s="1"/>
  <c r="S70" i="5"/>
  <c r="S64" i="5"/>
  <c r="S65" i="5" s="1"/>
  <c r="H62" i="5"/>
  <c r="N62" i="5" s="1"/>
  <c r="L70" i="5"/>
  <c r="L71" i="5" s="1"/>
  <c r="N61" i="5"/>
  <c r="O61" i="5" s="1"/>
  <c r="AB61" i="5"/>
  <c r="AC61" i="5" s="1"/>
  <c r="Z62" i="5"/>
  <c r="Z63" i="5" s="1"/>
  <c r="U68" i="5"/>
  <c r="V68" i="5" s="1"/>
  <c r="AN62" i="5"/>
  <c r="AP61" i="5"/>
  <c r="AQ61" i="5" s="1"/>
  <c r="Z68" i="5"/>
  <c r="Z69" i="5" s="1"/>
  <c r="AB67" i="5"/>
  <c r="AC67" i="5" s="1"/>
  <c r="AN68" i="5"/>
  <c r="AN69" i="5" s="1"/>
  <c r="AP67" i="5"/>
  <c r="AQ67" i="5" s="1"/>
  <c r="AI67" i="5"/>
  <c r="AJ67" i="5" s="1"/>
  <c r="AG68" i="5"/>
  <c r="U62" i="5"/>
  <c r="V62" i="5" s="1"/>
  <c r="O67" i="5"/>
  <c r="H68" i="5"/>
  <c r="N68" i="5" s="1"/>
  <c r="L63" i="5"/>
  <c r="AP62" i="5" l="1"/>
  <c r="AQ62" i="5" s="1"/>
  <c r="H69" i="5"/>
  <c r="H70" i="5" s="1"/>
  <c r="H63" i="5"/>
  <c r="H64" i="5" s="1"/>
  <c r="O64" i="5" s="1"/>
  <c r="L64" i="5"/>
  <c r="U64" i="5" s="1"/>
  <c r="AN70" i="5"/>
  <c r="AN71" i="5" s="1"/>
  <c r="Z70" i="5"/>
  <c r="AB69" i="5"/>
  <c r="AC69" i="5" s="1"/>
  <c r="AB63" i="5"/>
  <c r="AC63" i="5" s="1"/>
  <c r="Z64" i="5"/>
  <c r="Z65" i="5" s="1"/>
  <c r="AC70" i="5"/>
  <c r="U70" i="5"/>
  <c r="AI62" i="5"/>
  <c r="AJ62" i="5" s="1"/>
  <c r="V70" i="5"/>
  <c r="O62" i="5"/>
  <c r="AC64" i="5"/>
  <c r="S71" i="5"/>
  <c r="AI68" i="5"/>
  <c r="AJ68" i="5" s="1"/>
  <c r="U63" i="5"/>
  <c r="V63" i="5" s="1"/>
  <c r="AI63" i="5"/>
  <c r="AJ63" i="5" s="1"/>
  <c r="AG64" i="5"/>
  <c r="O68" i="5"/>
  <c r="AG69" i="5"/>
  <c r="AP69" i="5" s="1"/>
  <c r="AP68" i="5"/>
  <c r="AQ68" i="5" s="1"/>
  <c r="AB68" i="5"/>
  <c r="AC68" i="5" s="1"/>
  <c r="AN63" i="5"/>
  <c r="AB62" i="5"/>
  <c r="AC62" i="5" s="1"/>
  <c r="N63" i="5" l="1"/>
  <c r="O63" i="5" s="1"/>
  <c r="O70" i="5"/>
  <c r="N70" i="5"/>
  <c r="H71" i="5"/>
  <c r="N71" i="5" s="1"/>
  <c r="N69" i="5"/>
  <c r="O69" i="5" s="1"/>
  <c r="AB65" i="5"/>
  <c r="AC65" i="5" s="1"/>
  <c r="AB70" i="5"/>
  <c r="AJ70" i="5"/>
  <c r="U71" i="5"/>
  <c r="V71" i="5" s="1"/>
  <c r="Z71" i="5"/>
  <c r="AI64" i="5"/>
  <c r="AQ64" i="5"/>
  <c r="V64" i="5"/>
  <c r="N64" i="5"/>
  <c r="AN64" i="5"/>
  <c r="AP64" i="5" s="1"/>
  <c r="AP63" i="5"/>
  <c r="AQ63" i="5" s="1"/>
  <c r="AQ69" i="5"/>
  <c r="AI69" i="5"/>
  <c r="AJ69" i="5" s="1"/>
  <c r="AG70" i="5"/>
  <c r="AG65" i="5"/>
  <c r="H65" i="5"/>
  <c r="AB64" i="5"/>
  <c r="AJ64" i="5"/>
  <c r="L65" i="5"/>
  <c r="O71" i="5" l="1"/>
  <c r="AQ70" i="5"/>
  <c r="AI70" i="5"/>
  <c r="AB71" i="5"/>
  <c r="AC71" i="5" s="1"/>
  <c r="N65" i="5"/>
  <c r="O65" i="5" s="1"/>
  <c r="U65" i="5"/>
  <c r="V65" i="5" s="1"/>
  <c r="AN65" i="5"/>
  <c r="AP65" i="5" s="1"/>
  <c r="AQ65" i="5" s="1"/>
  <c r="AG71" i="5"/>
  <c r="AP70" i="5"/>
  <c r="AI65" i="5"/>
  <c r="AJ65" i="5" s="1"/>
  <c r="AI71" i="5" l="1"/>
  <c r="AJ71" i="5" s="1"/>
  <c r="AP71" i="5"/>
  <c r="AQ71" i="5" s="1"/>
  <c r="Q74" i="4" l="1"/>
  <c r="G59" i="4"/>
  <c r="AM58" i="4"/>
  <c r="AN58" i="4" s="1"/>
  <c r="AF58" i="4"/>
  <c r="AG58" i="4" s="1"/>
  <c r="Y58" i="4"/>
  <c r="Z58" i="4" s="1"/>
  <c r="S58" i="4"/>
  <c r="K58" i="4"/>
  <c r="L58" i="4" s="1"/>
  <c r="H58" i="4"/>
  <c r="H57" i="4"/>
  <c r="G57" i="4"/>
  <c r="R56" i="4"/>
  <c r="S56" i="4" s="1"/>
  <c r="G56" i="4"/>
  <c r="AF56" i="4" s="1"/>
  <c r="AG56" i="4" s="1"/>
  <c r="H55" i="4"/>
  <c r="G55" i="4"/>
  <c r="AM54" i="4"/>
  <c r="AF54" i="4"/>
  <c r="Y54" i="4"/>
  <c r="R54" i="4"/>
  <c r="K54" i="4"/>
  <c r="J54" i="4"/>
  <c r="Q54" i="4" s="1"/>
  <c r="X54" i="4" s="1"/>
  <c r="G54" i="4"/>
  <c r="H54" i="4" s="1"/>
  <c r="AN53" i="4"/>
  <c r="AP53" i="4" s="1"/>
  <c r="AG53" i="4"/>
  <c r="Z53" i="4"/>
  <c r="AB53" i="4" s="1"/>
  <c r="S53" i="4"/>
  <c r="L53" i="4"/>
  <c r="H53" i="4"/>
  <c r="Q52" i="4"/>
  <c r="X52" i="4" s="1"/>
  <c r="AE52" i="4" s="1"/>
  <c r="AL52" i="4" s="1"/>
  <c r="Q51" i="4"/>
  <c r="X51" i="4" s="1"/>
  <c r="AE51" i="4" s="1"/>
  <c r="AL51" i="4" s="1"/>
  <c r="AL49" i="4"/>
  <c r="X49" i="4"/>
  <c r="J49" i="4"/>
  <c r="AE49" i="4" s="1"/>
  <c r="AM48" i="4"/>
  <c r="AF48" i="4"/>
  <c r="AF49" i="4" s="1"/>
  <c r="AG49" i="4" s="1"/>
  <c r="Y48" i="4"/>
  <c r="Y49" i="4" s="1"/>
  <c r="R48" i="4"/>
  <c r="R49" i="4" s="1"/>
  <c r="K48" i="4"/>
  <c r="J48" i="4"/>
  <c r="X48" i="4" s="1"/>
  <c r="G48" i="4"/>
  <c r="H48" i="4" s="1"/>
  <c r="J46" i="4"/>
  <c r="Q46" i="4" s="1"/>
  <c r="X46" i="4" s="1"/>
  <c r="AE46" i="4" s="1"/>
  <c r="AL46" i="4" s="1"/>
  <c r="AN46" i="4" s="1"/>
  <c r="H46" i="4"/>
  <c r="O46" i="4" s="1"/>
  <c r="AL45" i="4"/>
  <c r="AE45" i="4"/>
  <c r="X45" i="4"/>
  <c r="Q45" i="4"/>
  <c r="K45" i="4"/>
  <c r="J45" i="4"/>
  <c r="G45" i="4"/>
  <c r="G51" i="4" s="1"/>
  <c r="F45" i="4"/>
  <c r="AM44" i="4"/>
  <c r="AN44" i="4" s="1"/>
  <c r="AF44" i="4"/>
  <c r="AG44" i="4" s="1"/>
  <c r="Y44" i="4"/>
  <c r="Z44" i="4" s="1"/>
  <c r="R44" i="4"/>
  <c r="S44" i="4" s="1"/>
  <c r="K44" i="4"/>
  <c r="L44" i="4" s="1"/>
  <c r="G44" i="4"/>
  <c r="H44" i="4" s="1"/>
  <c r="AM43" i="4"/>
  <c r="AN43" i="4" s="1"/>
  <c r="AG43" i="4"/>
  <c r="AF43" i="4"/>
  <c r="Y43" i="4"/>
  <c r="Z43" i="4" s="1"/>
  <c r="R43" i="4"/>
  <c r="S43" i="4" s="1"/>
  <c r="L43" i="4"/>
  <c r="H43" i="4"/>
  <c r="O43" i="4" s="1"/>
  <c r="AQ42" i="4"/>
  <c r="AM42" i="4"/>
  <c r="AN42" i="4" s="1"/>
  <c r="AP42" i="4" s="1"/>
  <c r="AF42" i="4"/>
  <c r="AG42" i="4" s="1"/>
  <c r="Y42" i="4"/>
  <c r="Z42" i="4" s="1"/>
  <c r="AI42" i="4" s="1"/>
  <c r="R42" i="4"/>
  <c r="S42" i="4" s="1"/>
  <c r="L42" i="4"/>
  <c r="G42" i="4"/>
  <c r="H42" i="4" s="1"/>
  <c r="O42" i="4" s="1"/>
  <c r="R41" i="4"/>
  <c r="S41" i="4" s="1"/>
  <c r="AM40" i="4"/>
  <c r="AN40" i="4" s="1"/>
  <c r="AF40" i="4"/>
  <c r="AG40" i="4" s="1"/>
  <c r="Y40" i="4"/>
  <c r="Z40" i="4" s="1"/>
  <c r="AJ40" i="4" s="1"/>
  <c r="R40" i="4"/>
  <c r="S40" i="4" s="1"/>
  <c r="L40" i="4"/>
  <c r="G40" i="4"/>
  <c r="AN38" i="4"/>
  <c r="AM38" i="4"/>
  <c r="AF38" i="4"/>
  <c r="AG38" i="4" s="1"/>
  <c r="Y38" i="4"/>
  <c r="Z38" i="4" s="1"/>
  <c r="AJ38" i="4" s="1"/>
  <c r="R38" i="4"/>
  <c r="S38" i="4" s="1"/>
  <c r="AC38" i="4" s="1"/>
  <c r="K38" i="4"/>
  <c r="L38" i="4" s="1"/>
  <c r="G38" i="4"/>
  <c r="H38" i="4" s="1"/>
  <c r="O38" i="4" s="1"/>
  <c r="AM37" i="4"/>
  <c r="AN37" i="4" s="1"/>
  <c r="AF37" i="4"/>
  <c r="AG37" i="4" s="1"/>
  <c r="AQ37" i="4" s="1"/>
  <c r="AC37" i="4"/>
  <c r="Y37" i="4"/>
  <c r="Z37" i="4" s="1"/>
  <c r="R37" i="4"/>
  <c r="S37" i="4" s="1"/>
  <c r="O37" i="4"/>
  <c r="K37" i="4"/>
  <c r="L37" i="4" s="1"/>
  <c r="G37" i="4"/>
  <c r="H37" i="4" s="1"/>
  <c r="AN36" i="4"/>
  <c r="AM36" i="4"/>
  <c r="AF36" i="4"/>
  <c r="AG36" i="4" s="1"/>
  <c r="Y36" i="4"/>
  <c r="Z36" i="4" s="1"/>
  <c r="R36" i="4"/>
  <c r="S36" i="4" s="1"/>
  <c r="K36" i="4"/>
  <c r="L36" i="4" s="1"/>
  <c r="V36" i="4" s="1"/>
  <c r="G36" i="4"/>
  <c r="H36" i="4" s="1"/>
  <c r="AM35" i="4"/>
  <c r="AN35" i="4" s="1"/>
  <c r="AJ35" i="4"/>
  <c r="AF35" i="4"/>
  <c r="AG35" i="4" s="1"/>
  <c r="AP35" i="4" s="1"/>
  <c r="Y35" i="4"/>
  <c r="Z35" i="4" s="1"/>
  <c r="R35" i="4"/>
  <c r="S35" i="4" s="1"/>
  <c r="K35" i="4"/>
  <c r="L35" i="4" s="1"/>
  <c r="V35" i="4" s="1"/>
  <c r="G35" i="4"/>
  <c r="H35" i="4" s="1"/>
  <c r="O35" i="4" s="1"/>
  <c r="AM34" i="4"/>
  <c r="AN34" i="4" s="1"/>
  <c r="AP34" i="4" s="1"/>
  <c r="AG34" i="4"/>
  <c r="AQ34" i="4" s="1"/>
  <c r="AF34" i="4"/>
  <c r="Y34" i="4"/>
  <c r="Z34" i="4" s="1"/>
  <c r="R34" i="4"/>
  <c r="S34" i="4" s="1"/>
  <c r="K34" i="4"/>
  <c r="L34" i="4" s="1"/>
  <c r="V34" i="4" s="1"/>
  <c r="G34" i="4"/>
  <c r="H34" i="4" s="1"/>
  <c r="O34" i="4" s="1"/>
  <c r="AQ33" i="4"/>
  <c r="AM33" i="4"/>
  <c r="AN33" i="4" s="1"/>
  <c r="AP33" i="4" s="1"/>
  <c r="AF33" i="4"/>
  <c r="AG33" i="4" s="1"/>
  <c r="AI33" i="4" s="1"/>
  <c r="Y33" i="4"/>
  <c r="Z33" i="4" s="1"/>
  <c r="R33" i="4"/>
  <c r="S33" i="4" s="1"/>
  <c r="AC33" i="4" s="1"/>
  <c r="K33" i="4"/>
  <c r="L33" i="4" s="1"/>
  <c r="G33" i="4"/>
  <c r="H33" i="4" s="1"/>
  <c r="O33" i="4" s="1"/>
  <c r="AM32" i="4"/>
  <c r="AN32" i="4" s="1"/>
  <c r="AF32" i="4"/>
  <c r="AG32" i="4" s="1"/>
  <c r="Y32" i="4"/>
  <c r="Z32" i="4" s="1"/>
  <c r="AJ32" i="4" s="1"/>
  <c r="R32" i="4"/>
  <c r="S32" i="4" s="1"/>
  <c r="AB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P28" i="4" s="1"/>
  <c r="AG28" i="4"/>
  <c r="Z28" i="4"/>
  <c r="AJ28" i="4" s="1"/>
  <c r="S28" i="4"/>
  <c r="AC28" i="4" s="1"/>
  <c r="L28" i="4"/>
  <c r="H28" i="4"/>
  <c r="O28" i="4" s="1"/>
  <c r="AN27" i="4"/>
  <c r="AJ27" i="4"/>
  <c r="AG27" i="4"/>
  <c r="AQ27" i="4" s="1"/>
  <c r="Z27" i="4"/>
  <c r="S27" i="4"/>
  <c r="L27" i="4"/>
  <c r="V27" i="4" s="1"/>
  <c r="H27" i="4"/>
  <c r="O27" i="4" s="1"/>
  <c r="AN26" i="4"/>
  <c r="AJ26" i="4"/>
  <c r="AG26" i="4"/>
  <c r="AQ26" i="4" s="1"/>
  <c r="Z26" i="4"/>
  <c r="S26" i="4"/>
  <c r="L26" i="4"/>
  <c r="V26" i="4" s="1"/>
  <c r="H26" i="4"/>
  <c r="O26" i="4" s="1"/>
  <c r="AN25" i="4"/>
  <c r="AP25" i="4" s="1"/>
  <c r="AG25" i="4"/>
  <c r="AQ25" i="4" s="1"/>
  <c r="Z25" i="4"/>
  <c r="AI25" i="4" s="1"/>
  <c r="S25" i="4"/>
  <c r="AB25" i="4" s="1"/>
  <c r="L25" i="4"/>
  <c r="V25" i="4" s="1"/>
  <c r="H25" i="4"/>
  <c r="O25" i="4" s="1"/>
  <c r="AQ24" i="4"/>
  <c r="AN24" i="4"/>
  <c r="AG24" i="4"/>
  <c r="Z24" i="4"/>
  <c r="S24" i="4"/>
  <c r="L24" i="4"/>
  <c r="V24" i="4" s="1"/>
  <c r="H24" i="4"/>
  <c r="O24" i="4" s="1"/>
  <c r="AN23" i="4"/>
  <c r="AG23" i="4"/>
  <c r="Z23" i="4"/>
  <c r="S23" i="4"/>
  <c r="L23" i="4"/>
  <c r="H23" i="4"/>
  <c r="D19" i="28" s="1"/>
  <c r="H19" i="28" l="1"/>
  <c r="F19" i="28"/>
  <c r="I19" i="28"/>
  <c r="AP26" i="4"/>
  <c r="AP24" i="4"/>
  <c r="AI26" i="4"/>
  <c r="AP23" i="4"/>
  <c r="AI24" i="4"/>
  <c r="AB23" i="4"/>
  <c r="G19" i="28"/>
  <c r="E19" i="28"/>
  <c r="H51" i="4"/>
  <c r="G52" i="4"/>
  <c r="H52" i="4" s="1"/>
  <c r="AB24" i="4"/>
  <c r="AB38" i="4"/>
  <c r="AB42" i="4"/>
  <c r="Z49" i="4"/>
  <c r="AB26" i="4"/>
  <c r="AI27" i="4"/>
  <c r="AP27" i="4"/>
  <c r="AB28" i="4"/>
  <c r="U37" i="4"/>
  <c r="V37" i="4"/>
  <c r="AI37" i="4"/>
  <c r="H45" i="4"/>
  <c r="Z46" i="4"/>
  <c r="AJ46" i="4" s="1"/>
  <c r="L48" i="4"/>
  <c r="AE48" i="4"/>
  <c r="L54" i="4"/>
  <c r="H56" i="4"/>
  <c r="N56" i="4" s="1"/>
  <c r="O56" i="4" s="1"/>
  <c r="Y56" i="4"/>
  <c r="Z56" i="4" s="1"/>
  <c r="U30" i="4"/>
  <c r="AB44" i="4"/>
  <c r="G49" i="4"/>
  <c r="H49" i="4" s="1"/>
  <c r="AM56" i="4"/>
  <c r="AN56" i="4" s="1"/>
  <c r="AP56" i="4" s="1"/>
  <c r="AQ56" i="4" s="1"/>
  <c r="AJ24" i="4"/>
  <c r="AJ25" i="4"/>
  <c r="AB27" i="4"/>
  <c r="U28" i="4"/>
  <c r="AP29" i="4"/>
  <c r="AQ29" i="4" s="1"/>
  <c r="AP32" i="4"/>
  <c r="AQ35" i="4"/>
  <c r="N37" i="4"/>
  <c r="AP37" i="4"/>
  <c r="AB40" i="4"/>
  <c r="U42" i="4"/>
  <c r="V42" i="4" s="1"/>
  <c r="AJ42" i="4"/>
  <c r="L46" i="4"/>
  <c r="Q48" i="4"/>
  <c r="S48" i="4" s="1"/>
  <c r="Q49" i="4"/>
  <c r="K56" i="4"/>
  <c r="L56" i="4" s="1"/>
  <c r="N48" i="4"/>
  <c r="O48" i="4" s="1"/>
  <c r="N29" i="4"/>
  <c r="AB31" i="4"/>
  <c r="AP31" i="4"/>
  <c r="AP40" i="4"/>
  <c r="U29" i="4"/>
  <c r="V29" i="4" s="1"/>
  <c r="N40" i="4"/>
  <c r="O40" i="4" s="1"/>
  <c r="AC40" i="4"/>
  <c r="N44" i="4"/>
  <c r="AC31" i="4"/>
  <c r="U31" i="4"/>
  <c r="V31" i="4" s="1"/>
  <c r="U40" i="4"/>
  <c r="V40" i="4" s="1"/>
  <c r="O44" i="4"/>
  <c r="AC26" i="4"/>
  <c r="U26" i="4"/>
  <c r="AI29" i="4"/>
  <c r="AP30" i="4"/>
  <c r="V32" i="4"/>
  <c r="N32" i="4"/>
  <c r="AI35" i="4"/>
  <c r="AB35" i="4"/>
  <c r="AC36" i="4"/>
  <c r="U36" i="4"/>
  <c r="AC41" i="4"/>
  <c r="L39" i="4"/>
  <c r="AC27" i="4"/>
  <c r="U27" i="4"/>
  <c r="N28" i="4"/>
  <c r="V30" i="4"/>
  <c r="N30" i="4"/>
  <c r="AJ30" i="4"/>
  <c r="AB30" i="4"/>
  <c r="AJ33" i="4"/>
  <c r="AB33" i="4"/>
  <c r="AC34" i="4"/>
  <c r="U34" i="4"/>
  <c r="N35" i="4"/>
  <c r="O36" i="4"/>
  <c r="N36" i="4"/>
  <c r="AP36" i="4"/>
  <c r="AP38" i="4"/>
  <c r="AJ43" i="4"/>
  <c r="AB43" i="4"/>
  <c r="U48" i="4"/>
  <c r="V48" i="4" s="1"/>
  <c r="AI49" i="4"/>
  <c r="AJ49" i="4" s="1"/>
  <c r="AC25" i="4"/>
  <c r="U25" i="4"/>
  <c r="AJ29" i="4"/>
  <c r="N31" i="4"/>
  <c r="AQ36" i="4"/>
  <c r="AI36" i="4"/>
  <c r="AQ38" i="4"/>
  <c r="AI38" i="4"/>
  <c r="AQ43" i="4"/>
  <c r="AP43" i="4"/>
  <c r="AI43" i="4"/>
  <c r="H39" i="4"/>
  <c r="AC23" i="4"/>
  <c r="U23" i="4"/>
  <c r="AC24" i="4"/>
  <c r="U24" i="4"/>
  <c r="O29" i="4"/>
  <c r="AQ30" i="4"/>
  <c r="AI30" i="4"/>
  <c r="AC32" i="4"/>
  <c r="U32" i="4"/>
  <c r="AQ32" i="4"/>
  <c r="AI32" i="4"/>
  <c r="V33" i="4"/>
  <c r="N33" i="4"/>
  <c r="U33" i="4"/>
  <c r="AJ34" i="4"/>
  <c r="AB34" i="4"/>
  <c r="V38" i="4"/>
  <c r="N38" i="4"/>
  <c r="S39" i="4"/>
  <c r="N43" i="4"/>
  <c r="AB58" i="4"/>
  <c r="H59" i="4"/>
  <c r="R59" i="4"/>
  <c r="S59" i="4" s="1"/>
  <c r="AM59" i="4"/>
  <c r="AN59" i="4" s="1"/>
  <c r="K59" i="4"/>
  <c r="L59" i="4" s="1"/>
  <c r="V28" i="4"/>
  <c r="AQ28" i="4"/>
  <c r="AI28" i="4"/>
  <c r="AJ37" i="4"/>
  <c r="AB37" i="4"/>
  <c r="AN39" i="4"/>
  <c r="AQ40" i="4"/>
  <c r="AI40" i="4"/>
  <c r="H41" i="4"/>
  <c r="O41" i="4" s="1"/>
  <c r="Y41" i="4"/>
  <c r="Z41" i="4" s="1"/>
  <c r="AF41" i="4"/>
  <c r="AG41" i="4" s="1"/>
  <c r="AC42" i="4"/>
  <c r="AC44" i="4"/>
  <c r="U44" i="4"/>
  <c r="V44" i="4" s="1"/>
  <c r="AP44" i="4"/>
  <c r="AQ44" i="4" s="1"/>
  <c r="AG48" i="4"/>
  <c r="V58" i="4"/>
  <c r="N58" i="4"/>
  <c r="AI58" i="4"/>
  <c r="AJ58" i="4" s="1"/>
  <c r="Y59" i="4"/>
  <c r="Z59" i="4" s="1"/>
  <c r="N23" i="4"/>
  <c r="AG39" i="4"/>
  <c r="N24" i="4"/>
  <c r="N25" i="4"/>
  <c r="N26" i="4"/>
  <c r="N27" i="4"/>
  <c r="AB29" i="4"/>
  <c r="AC29" i="4" s="1"/>
  <c r="AI31" i="4"/>
  <c r="N34" i="4"/>
  <c r="AI34" i="4"/>
  <c r="AC35" i="4"/>
  <c r="U35" i="4"/>
  <c r="U38" i="4"/>
  <c r="L41" i="4"/>
  <c r="AI44" i="4"/>
  <c r="AJ44" i="4" s="1"/>
  <c r="S46" i="4"/>
  <c r="AG46" i="4"/>
  <c r="Z48" i="4"/>
  <c r="AL48" i="4"/>
  <c r="S49" i="4"/>
  <c r="AQ53" i="4"/>
  <c r="AI53" i="4"/>
  <c r="S54" i="4"/>
  <c r="AC58" i="4"/>
  <c r="U58" i="4"/>
  <c r="AF59" i="4"/>
  <c r="AG59" i="4" s="1"/>
  <c r="Z39" i="4"/>
  <c r="AI23" i="4"/>
  <c r="AJ36" i="4"/>
  <c r="AB36" i="4"/>
  <c r="AM41" i="4"/>
  <c r="AN41" i="4" s="1"/>
  <c r="N42" i="4"/>
  <c r="AC43" i="4"/>
  <c r="U43" i="4"/>
  <c r="V43" i="4" s="1"/>
  <c r="K51" i="4"/>
  <c r="L45" i="4"/>
  <c r="AM49" i="4"/>
  <c r="AN49" i="4" s="1"/>
  <c r="AP49" i="4" s="1"/>
  <c r="AQ49" i="4" s="1"/>
  <c r="AN48" i="4"/>
  <c r="K49" i="4"/>
  <c r="L49" i="4" s="1"/>
  <c r="N53" i="4"/>
  <c r="O53" i="4" s="1"/>
  <c r="AJ53" i="4"/>
  <c r="AE54" i="4"/>
  <c r="AL54" i="4" s="1"/>
  <c r="Z54" i="4"/>
  <c r="AP58" i="4"/>
  <c r="AQ58" i="4" s="1"/>
  <c r="AC53" i="4"/>
  <c r="U53" i="4"/>
  <c r="V53" i="4" s="1"/>
  <c r="N54" i="4"/>
  <c r="O54" i="4" s="1"/>
  <c r="AN54" i="4"/>
  <c r="U56" i="4"/>
  <c r="V56" i="4" s="1"/>
  <c r="AI56" i="4"/>
  <c r="O58" i="4"/>
  <c r="AB56" i="4"/>
  <c r="AC56" i="4" s="1"/>
  <c r="AJ56" i="4"/>
  <c r="X74" i="4"/>
  <c r="R45" i="4"/>
  <c r="AM57" i="4"/>
  <c r="AN57" i="4" s="1"/>
  <c r="AF57" i="4"/>
  <c r="AG57" i="4" s="1"/>
  <c r="Y57" i="4"/>
  <c r="Z57" i="4" s="1"/>
  <c r="R57" i="4"/>
  <c r="S57" i="4" s="1"/>
  <c r="K57" i="4"/>
  <c r="L57" i="4" s="1"/>
  <c r="AM55" i="4"/>
  <c r="AN55" i="4" s="1"/>
  <c r="AF55" i="4"/>
  <c r="AG55" i="4" s="1"/>
  <c r="Y55" i="4"/>
  <c r="Z55" i="4" s="1"/>
  <c r="R55" i="4"/>
  <c r="S55" i="4" s="1"/>
  <c r="K55" i="4"/>
  <c r="L55" i="4" s="1"/>
  <c r="AQ23" i="4" l="1"/>
  <c r="I20" i="28"/>
  <c r="AJ23" i="4"/>
  <c r="H20" i="28"/>
  <c r="G20" i="28"/>
  <c r="V23" i="4"/>
  <c r="F20" i="28"/>
  <c r="O23" i="4"/>
  <c r="E20" i="28"/>
  <c r="V46" i="4"/>
  <c r="N46" i="4"/>
  <c r="AP48" i="4"/>
  <c r="AP41" i="4"/>
  <c r="AP59" i="4"/>
  <c r="AB57" i="4"/>
  <c r="AC57" i="4" s="1"/>
  <c r="AE74" i="4"/>
  <c r="Y45" i="4"/>
  <c r="N49" i="4"/>
  <c r="O49" i="4" s="1"/>
  <c r="N41" i="4"/>
  <c r="AI39" i="4"/>
  <c r="AJ39" i="4" s="1"/>
  <c r="AJ41" i="4"/>
  <c r="AB41" i="4"/>
  <c r="L47" i="4"/>
  <c r="N39" i="4"/>
  <c r="O39" i="4" s="1"/>
  <c r="AP55" i="4"/>
  <c r="AG54" i="4"/>
  <c r="AI48" i="4"/>
  <c r="AQ48" i="4"/>
  <c r="AP39" i="4"/>
  <c r="AQ39" i="4" s="1"/>
  <c r="U59" i="4"/>
  <c r="U39" i="4"/>
  <c r="V39" i="4" s="1"/>
  <c r="U55" i="4"/>
  <c r="V55" i="4" s="1"/>
  <c r="N57" i="4"/>
  <c r="O57" i="4" s="1"/>
  <c r="AP57" i="4"/>
  <c r="AQ59" i="4"/>
  <c r="AI59" i="4"/>
  <c r="U54" i="4"/>
  <c r="V54" i="4" s="1"/>
  <c r="U49" i="4"/>
  <c r="V49" i="4" s="1"/>
  <c r="AC46" i="4"/>
  <c r="U46" i="4"/>
  <c r="AB46" i="4"/>
  <c r="AB55" i="4"/>
  <c r="AC55" i="4" s="1"/>
  <c r="U57" i="4"/>
  <c r="V57" i="4" s="1"/>
  <c r="S45" i="4"/>
  <c r="S47" i="4" s="1"/>
  <c r="R51" i="4"/>
  <c r="N45" i="4"/>
  <c r="O45" i="4" s="1"/>
  <c r="AJ59" i="4"/>
  <c r="AB59" i="4"/>
  <c r="AC59" i="4" s="1"/>
  <c r="AQ41" i="4"/>
  <c r="AI41" i="4"/>
  <c r="V59" i="4"/>
  <c r="N59" i="4"/>
  <c r="O59" i="4" s="1"/>
  <c r="AB49" i="4"/>
  <c r="AC49" i="4" s="1"/>
  <c r="AQ55" i="4"/>
  <c r="AI55" i="4"/>
  <c r="AJ55" i="4" s="1"/>
  <c r="AB54" i="4"/>
  <c r="AC54" i="4" s="1"/>
  <c r="L51" i="4"/>
  <c r="K52" i="4"/>
  <c r="L52" i="4" s="1"/>
  <c r="AJ48" i="4"/>
  <c r="AB48" i="4"/>
  <c r="AC48" i="4" s="1"/>
  <c r="N55" i="4"/>
  <c r="O55" i="4" s="1"/>
  <c r="AQ57" i="4"/>
  <c r="AI57" i="4"/>
  <c r="AJ57" i="4" s="1"/>
  <c r="AB39" i="4"/>
  <c r="AC39" i="4" s="1"/>
  <c r="AI46" i="4"/>
  <c r="AQ46" i="4"/>
  <c r="AP46" i="4"/>
  <c r="H47" i="4"/>
  <c r="U41" i="4"/>
  <c r="V41" i="4" s="1"/>
  <c r="I21" i="28" l="1"/>
  <c r="H21" i="28"/>
  <c r="G21" i="28"/>
  <c r="F21" i="28"/>
  <c r="E21" i="28"/>
  <c r="S50" i="4"/>
  <c r="U47" i="4"/>
  <c r="V47" i="4" s="1"/>
  <c r="R52" i="4"/>
  <c r="S52" i="4" s="1"/>
  <c r="S51" i="4"/>
  <c r="AI54" i="4"/>
  <c r="AJ54" i="4" s="1"/>
  <c r="AL74" i="4"/>
  <c r="AM45" i="4" s="1"/>
  <c r="AF45" i="4"/>
  <c r="N51" i="4"/>
  <c r="O51" i="4" s="1"/>
  <c r="AP54" i="4"/>
  <c r="AQ54" i="4" s="1"/>
  <c r="N47" i="4"/>
  <c r="O47" i="4" s="1"/>
  <c r="L50" i="4"/>
  <c r="H50" i="4"/>
  <c r="Z45" i="4"/>
  <c r="Y51" i="4"/>
  <c r="N52" i="4"/>
  <c r="O52" i="4" s="1"/>
  <c r="U45" i="4"/>
  <c r="V45" i="4" s="1"/>
  <c r="H61" i="4" l="1"/>
  <c r="H67" i="4"/>
  <c r="AF51" i="4"/>
  <c r="AG45" i="4"/>
  <c r="U51" i="4"/>
  <c r="V51" i="4" s="1"/>
  <c r="S61" i="4"/>
  <c r="S77" i="4" s="1"/>
  <c r="U50" i="4"/>
  <c r="V50" i="4" s="1"/>
  <c r="S67" i="4"/>
  <c r="Z51" i="4"/>
  <c r="Y52" i="4"/>
  <c r="Z52" i="4" s="1"/>
  <c r="AM51" i="4"/>
  <c r="AN45" i="4"/>
  <c r="U52" i="4"/>
  <c r="V52" i="4" s="1"/>
  <c r="AB45" i="4"/>
  <c r="AC45" i="4" s="1"/>
  <c r="Z47" i="4"/>
  <c r="N50" i="4"/>
  <c r="O50" i="4" s="1"/>
  <c r="L67" i="4"/>
  <c r="L61" i="4"/>
  <c r="S78" i="4" l="1"/>
  <c r="S79" i="4" s="1"/>
  <c r="L78" i="4"/>
  <c r="U77" i="4"/>
  <c r="V77" i="4" s="1"/>
  <c r="N77" i="4"/>
  <c r="O77" i="4" s="1"/>
  <c r="H78" i="4"/>
  <c r="L62" i="4"/>
  <c r="N61" i="4"/>
  <c r="O61" i="4" s="1"/>
  <c r="L68" i="4"/>
  <c r="N67" i="4"/>
  <c r="O67" i="4" s="1"/>
  <c r="AP45" i="4"/>
  <c r="AN47" i="4"/>
  <c r="U67" i="4"/>
  <c r="V67" i="4" s="1"/>
  <c r="S68" i="4"/>
  <c r="S69" i="4" s="1"/>
  <c r="H68" i="4"/>
  <c r="AM52" i="4"/>
  <c r="AN52" i="4" s="1"/>
  <c r="AN51" i="4"/>
  <c r="H62" i="4"/>
  <c r="AB47" i="4"/>
  <c r="AC47" i="4" s="1"/>
  <c r="Z50" i="4"/>
  <c r="Z61" i="4" s="1"/>
  <c r="Z77" i="4" s="1"/>
  <c r="AB51" i="4"/>
  <c r="AC51" i="4" s="1"/>
  <c r="AF52" i="4"/>
  <c r="AG52" i="4" s="1"/>
  <c r="AG51" i="4"/>
  <c r="U61" i="4"/>
  <c r="V61" i="4" s="1"/>
  <c r="S62" i="4"/>
  <c r="AB52" i="4"/>
  <c r="AC52" i="4" s="1"/>
  <c r="AI45" i="4"/>
  <c r="AJ45" i="4" s="1"/>
  <c r="AQ45" i="4"/>
  <c r="AG47" i="4"/>
  <c r="Z78" i="4" l="1"/>
  <c r="AB78" i="4" s="1"/>
  <c r="AC78" i="4" s="1"/>
  <c r="AB77" i="4"/>
  <c r="AC77" i="4" s="1"/>
  <c r="S80" i="4"/>
  <c r="S81" i="4" s="1"/>
  <c r="U78" i="4"/>
  <c r="V78" i="4" s="1"/>
  <c r="L79" i="4"/>
  <c r="H79" i="4"/>
  <c r="N78" i="4"/>
  <c r="O78" i="4" s="1"/>
  <c r="AP52" i="4"/>
  <c r="U62" i="4"/>
  <c r="V62" i="4" s="1"/>
  <c r="AI51" i="4"/>
  <c r="AJ51" i="4" s="1"/>
  <c r="Z62" i="4"/>
  <c r="Z63" i="4" s="1"/>
  <c r="AB61" i="4"/>
  <c r="AC61" i="4" s="1"/>
  <c r="S70" i="4"/>
  <c r="S71" i="4" s="1"/>
  <c r="AN50" i="4"/>
  <c r="AP47" i="4"/>
  <c r="AQ47" i="4" s="1"/>
  <c r="N68" i="4"/>
  <c r="O68" i="4" s="1"/>
  <c r="N62" i="4"/>
  <c r="O62" i="4" s="1"/>
  <c r="S63" i="4"/>
  <c r="AI52" i="4"/>
  <c r="AJ52" i="4" s="1"/>
  <c r="AQ52" i="4"/>
  <c r="AB50" i="4"/>
  <c r="AC50" i="4" s="1"/>
  <c r="Z67" i="4"/>
  <c r="H63" i="4"/>
  <c r="U68" i="4"/>
  <c r="V68" i="4" s="1"/>
  <c r="L69" i="4"/>
  <c r="U69" i="4" s="1"/>
  <c r="L63" i="4"/>
  <c r="H69" i="4"/>
  <c r="AG50" i="4"/>
  <c r="AI47" i="4"/>
  <c r="AJ47" i="4" s="1"/>
  <c r="AN61" i="4"/>
  <c r="AN77" i="4" s="1"/>
  <c r="AP51" i="4"/>
  <c r="AQ51" i="4" s="1"/>
  <c r="AN78" i="4" l="1"/>
  <c r="AN79" i="4" s="1"/>
  <c r="Z79" i="4"/>
  <c r="U79" i="4"/>
  <c r="V79" i="4" s="1"/>
  <c r="L80" i="4"/>
  <c r="U80" i="4" s="1"/>
  <c r="V80" i="4" s="1"/>
  <c r="H80" i="4"/>
  <c r="N79" i="4"/>
  <c r="O79" i="4" s="1"/>
  <c r="AI50" i="4"/>
  <c r="AJ50" i="4" s="1"/>
  <c r="AG67" i="4"/>
  <c r="Z68" i="4"/>
  <c r="Z69" i="4" s="1"/>
  <c r="AB67" i="4"/>
  <c r="AC67" i="4" s="1"/>
  <c r="Z64" i="4"/>
  <c r="AB63" i="4"/>
  <c r="AC63" i="4" s="1"/>
  <c r="AN62" i="4"/>
  <c r="AN63" i="4" s="1"/>
  <c r="H70" i="4"/>
  <c r="O70" i="4" s="1"/>
  <c r="U63" i="4"/>
  <c r="V63" i="4" s="1"/>
  <c r="S64" i="4"/>
  <c r="AC70" i="4"/>
  <c r="L64" i="4"/>
  <c r="N63" i="4"/>
  <c r="O63" i="4" s="1"/>
  <c r="AG61" i="4"/>
  <c r="AG77" i="4" s="1"/>
  <c r="L70" i="4"/>
  <c r="N69" i="4"/>
  <c r="O69" i="4" s="1"/>
  <c r="V69" i="4"/>
  <c r="H64" i="4"/>
  <c r="O64" i="4" s="1"/>
  <c r="AP50" i="4"/>
  <c r="AQ50" i="4" s="1"/>
  <c r="AN67" i="4"/>
  <c r="AB62" i="4"/>
  <c r="AC62" i="4" s="1"/>
  <c r="L81" i="4" l="1"/>
  <c r="U81" i="4" s="1"/>
  <c r="V81" i="4" s="1"/>
  <c r="F22" i="28" s="1"/>
  <c r="AN80" i="4"/>
  <c r="AN81" i="4" s="1"/>
  <c r="AP61" i="4"/>
  <c r="AQ61" i="4" s="1"/>
  <c r="Z80" i="4"/>
  <c r="Z81" i="4" s="1"/>
  <c r="AB79" i="4"/>
  <c r="AC79" i="4" s="1"/>
  <c r="H81" i="4"/>
  <c r="N80" i="4"/>
  <c r="O80" i="4" s="1"/>
  <c r="H65" i="4"/>
  <c r="AN64" i="4"/>
  <c r="AN65" i="4" s="1"/>
  <c r="Z70" i="4"/>
  <c r="Z71" i="4" s="1"/>
  <c r="AB69" i="4"/>
  <c r="AC69" i="4" s="1"/>
  <c r="N64" i="4"/>
  <c r="V64" i="4"/>
  <c r="AC64" i="4"/>
  <c r="U64" i="4"/>
  <c r="AJ64" i="4"/>
  <c r="AB64" i="4"/>
  <c r="AI67" i="4"/>
  <c r="AJ67" i="4" s="1"/>
  <c r="AG68" i="4"/>
  <c r="AI61" i="4"/>
  <c r="AJ61" i="4" s="1"/>
  <c r="AG62" i="4"/>
  <c r="AP62" i="4" s="1"/>
  <c r="L65" i="4"/>
  <c r="S65" i="4"/>
  <c r="H71" i="4"/>
  <c r="Z65" i="4"/>
  <c r="N70" i="4"/>
  <c r="V70" i="4"/>
  <c r="AN68" i="4"/>
  <c r="AP67" i="4"/>
  <c r="AQ67" i="4" s="1"/>
  <c r="L71" i="4"/>
  <c r="U70" i="4"/>
  <c r="AB68" i="4"/>
  <c r="AC68" i="4" s="1"/>
  <c r="N81" i="4" l="1"/>
  <c r="O81" i="4" s="1"/>
  <c r="E22" i="28" s="1"/>
  <c r="AG78" i="4"/>
  <c r="AG79" i="4" s="1"/>
  <c r="AP77" i="4"/>
  <c r="AQ77" i="4" s="1"/>
  <c r="AI77" i="4"/>
  <c r="AJ77" i="4" s="1"/>
  <c r="AB81" i="4"/>
  <c r="AC81" i="4" s="1"/>
  <c r="G22" i="28" s="1"/>
  <c r="AB80" i="4"/>
  <c r="AC80" i="4" s="1"/>
  <c r="AP68" i="4"/>
  <c r="AQ68" i="4" s="1"/>
  <c r="N71" i="4"/>
  <c r="O71" i="4" s="1"/>
  <c r="U71" i="4"/>
  <c r="V71" i="4" s="1"/>
  <c r="U65" i="4"/>
  <c r="V65" i="4" s="1"/>
  <c r="F23" i="28" s="1"/>
  <c r="N65" i="4"/>
  <c r="O65" i="4" s="1"/>
  <c r="E23" i="28" s="1"/>
  <c r="AB65" i="4"/>
  <c r="AC65" i="4" s="1"/>
  <c r="G23" i="28" s="1"/>
  <c r="AQ62" i="4"/>
  <c r="AI62" i="4"/>
  <c r="AJ62" i="4" s="1"/>
  <c r="AI68" i="4"/>
  <c r="AJ68" i="4" s="1"/>
  <c r="AJ70" i="4"/>
  <c r="AB70" i="4"/>
  <c r="AN69" i="4"/>
  <c r="AG63" i="4"/>
  <c r="AG69" i="4"/>
  <c r="AB71" i="4"/>
  <c r="AC71" i="4" s="1"/>
  <c r="AP79" i="4" l="1"/>
  <c r="AQ79" i="4" s="1"/>
  <c r="AG80" i="4"/>
  <c r="AG81" i="4" s="1"/>
  <c r="AI79" i="4"/>
  <c r="AJ79" i="4" s="1"/>
  <c r="AP78" i="4"/>
  <c r="AQ78" i="4" s="1"/>
  <c r="AI78" i="4"/>
  <c r="AJ78" i="4" s="1"/>
  <c r="AI63" i="4"/>
  <c r="AJ63" i="4" s="1"/>
  <c r="AG64" i="4"/>
  <c r="AP63" i="4"/>
  <c r="AQ63" i="4" s="1"/>
  <c r="AI69" i="4"/>
  <c r="AJ69" i="4" s="1"/>
  <c r="AG70" i="4"/>
  <c r="AG71" i="4" s="1"/>
  <c r="AN70" i="4"/>
  <c r="AP69" i="4"/>
  <c r="AQ69" i="4" s="1"/>
  <c r="AP81" i="4" l="1"/>
  <c r="AQ81" i="4" s="1"/>
  <c r="I22" i="28" s="1"/>
  <c r="AI81" i="4"/>
  <c r="AJ81" i="4" s="1"/>
  <c r="H22" i="28" s="1"/>
  <c r="AP80" i="4"/>
  <c r="AQ80" i="4" s="1"/>
  <c r="AI80" i="4"/>
  <c r="AJ80" i="4" s="1"/>
  <c r="AP70" i="4"/>
  <c r="AI71" i="4"/>
  <c r="AJ71" i="4" s="1"/>
  <c r="AN71" i="4"/>
  <c r="AP71" i="4" s="1"/>
  <c r="AQ71" i="4" s="1"/>
  <c r="AQ64" i="4"/>
  <c r="AI64" i="4"/>
  <c r="AP64" i="4"/>
  <c r="AG65" i="4"/>
  <c r="AQ70" i="4"/>
  <c r="AI70" i="4"/>
  <c r="AI65" i="4" l="1"/>
  <c r="AJ65" i="4" s="1"/>
  <c r="H23" i="28" s="1"/>
  <c r="AP65" i="4"/>
  <c r="AQ65" i="4" s="1"/>
  <c r="I23" i="28" s="1"/>
  <c r="Q74" i="3" l="1"/>
  <c r="X74" i="3" s="1"/>
  <c r="AE74" i="3" s="1"/>
  <c r="AL74" i="3" s="1"/>
  <c r="AM45" i="3" s="1"/>
  <c r="AN45" i="3" s="1"/>
  <c r="AM58" i="3"/>
  <c r="AN58" i="3" s="1"/>
  <c r="AG58" i="3"/>
  <c r="AF58" i="3"/>
  <c r="Y58" i="3"/>
  <c r="Z58" i="3" s="1"/>
  <c r="S58" i="3"/>
  <c r="K58" i="3"/>
  <c r="L58" i="3" s="1"/>
  <c r="H58" i="3"/>
  <c r="AL54" i="3"/>
  <c r="Q54" i="3"/>
  <c r="X54" i="3" s="1"/>
  <c r="AE54" i="3" s="1"/>
  <c r="J54" i="3"/>
  <c r="AN53" i="3"/>
  <c r="AP53" i="3" s="1"/>
  <c r="AG53" i="3"/>
  <c r="Z53" i="3"/>
  <c r="V53" i="3"/>
  <c r="S53" i="3"/>
  <c r="N53" i="3"/>
  <c r="O53" i="3" s="1"/>
  <c r="L53" i="3"/>
  <c r="U53" i="3" s="1"/>
  <c r="H53" i="3"/>
  <c r="X52" i="3"/>
  <c r="AE52" i="3" s="1"/>
  <c r="AL52" i="3" s="1"/>
  <c r="Q52" i="3"/>
  <c r="AL51" i="3"/>
  <c r="Q51" i="3"/>
  <c r="X51" i="3" s="1"/>
  <c r="AE51" i="3" s="1"/>
  <c r="AE49" i="3"/>
  <c r="X49" i="3"/>
  <c r="J49" i="3"/>
  <c r="Q49" i="3" s="1"/>
  <c r="AE48" i="3"/>
  <c r="X48" i="3"/>
  <c r="Q48" i="3"/>
  <c r="J48" i="3"/>
  <c r="AL48" i="3" s="1"/>
  <c r="J46" i="3"/>
  <c r="L46" i="3" s="1"/>
  <c r="H46" i="3"/>
  <c r="O46" i="3" s="1"/>
  <c r="AL45" i="3"/>
  <c r="AE45" i="3"/>
  <c r="X45" i="3"/>
  <c r="Q45" i="3"/>
  <c r="K45" i="3"/>
  <c r="L45" i="3" s="1"/>
  <c r="J45" i="3"/>
  <c r="F45" i="3"/>
  <c r="AM44" i="3"/>
  <c r="AN44" i="3" s="1"/>
  <c r="Y44" i="3"/>
  <c r="Z44" i="3" s="1"/>
  <c r="K44" i="3"/>
  <c r="L44" i="3" s="1"/>
  <c r="H43" i="3"/>
  <c r="O43" i="3" s="1"/>
  <c r="AF42" i="3"/>
  <c r="AG42" i="3" s="1"/>
  <c r="R42" i="3"/>
  <c r="S42" i="3" s="1"/>
  <c r="AM40" i="3"/>
  <c r="AN40" i="3" s="1"/>
  <c r="Y40" i="3"/>
  <c r="Z40" i="3" s="1"/>
  <c r="AJ40" i="3" s="1"/>
  <c r="K40" i="3"/>
  <c r="L40" i="3" s="1"/>
  <c r="AM37" i="3"/>
  <c r="AN37" i="3" s="1"/>
  <c r="K37" i="3"/>
  <c r="L37" i="3" s="1"/>
  <c r="AF35" i="3"/>
  <c r="AG35" i="3" s="1"/>
  <c r="Y33" i="3"/>
  <c r="Z33" i="3" s="1"/>
  <c r="G32" i="3"/>
  <c r="H32" i="3" s="1"/>
  <c r="O32" i="3" s="1"/>
  <c r="AM31" i="3"/>
  <c r="AN31" i="3" s="1"/>
  <c r="R31" i="3"/>
  <c r="S31" i="3" s="1"/>
  <c r="K31" i="3"/>
  <c r="L31" i="3" s="1"/>
  <c r="AM29" i="3"/>
  <c r="AN29" i="3" s="1"/>
  <c r="AF29" i="3"/>
  <c r="AG29" i="3" s="1"/>
  <c r="K29" i="3"/>
  <c r="L29" i="3" s="1"/>
  <c r="AN28" i="3"/>
  <c r="AP28" i="3" s="1"/>
  <c r="AG28" i="3"/>
  <c r="AQ28" i="3" s="1"/>
  <c r="AC28" i="3"/>
  <c r="Z28" i="3"/>
  <c r="S28" i="3"/>
  <c r="O28" i="3"/>
  <c r="L28" i="3"/>
  <c r="U28" i="3" s="1"/>
  <c r="H28" i="3"/>
  <c r="AN27" i="3"/>
  <c r="AP27" i="3" s="1"/>
  <c r="AG27" i="3"/>
  <c r="AI27" i="3" s="1"/>
  <c r="AC27" i="3"/>
  <c r="Z27" i="3"/>
  <c r="S27" i="3"/>
  <c r="O27" i="3"/>
  <c r="L27" i="3"/>
  <c r="V27" i="3" s="1"/>
  <c r="H27" i="3"/>
  <c r="AN26" i="3"/>
  <c r="AP26" i="3" s="1"/>
  <c r="AG26" i="3"/>
  <c r="AQ26" i="3" s="1"/>
  <c r="AC26" i="3"/>
  <c r="Z26" i="3"/>
  <c r="S26" i="3"/>
  <c r="O26" i="3"/>
  <c r="L26" i="3"/>
  <c r="V26" i="3" s="1"/>
  <c r="H26" i="3"/>
  <c r="AN25" i="3"/>
  <c r="AP25" i="3" s="1"/>
  <c r="AG25" i="3"/>
  <c r="AI25" i="3" s="1"/>
  <c r="AC25" i="3"/>
  <c r="Z25" i="3"/>
  <c r="S25" i="3"/>
  <c r="O25" i="3"/>
  <c r="L25" i="3"/>
  <c r="U25" i="3" s="1"/>
  <c r="H25" i="3"/>
  <c r="AN24" i="3"/>
  <c r="AP24" i="3" s="1"/>
  <c r="AG24" i="3"/>
  <c r="AQ24" i="3" s="1"/>
  <c r="AC24" i="3"/>
  <c r="Z24" i="3"/>
  <c r="S24" i="3"/>
  <c r="O24" i="3"/>
  <c r="L24" i="3"/>
  <c r="V24" i="3" s="1"/>
  <c r="H24" i="3"/>
  <c r="AN23" i="3"/>
  <c r="AG23" i="3"/>
  <c r="Z23" i="3"/>
  <c r="S23" i="3"/>
  <c r="L23" i="3"/>
  <c r="N23" i="3" s="1"/>
  <c r="O23" i="3" s="1"/>
  <c r="H23" i="3"/>
  <c r="F18" i="3"/>
  <c r="G57" i="3" s="1"/>
  <c r="AP23" i="3" l="1"/>
  <c r="AI23" i="3"/>
  <c r="AJ23" i="3" s="1"/>
  <c r="V37" i="3"/>
  <c r="AB33" i="3"/>
  <c r="AJ33" i="3"/>
  <c r="AB58" i="3"/>
  <c r="AC58" i="3" s="1"/>
  <c r="AJ58" i="3"/>
  <c r="AP29" i="3"/>
  <c r="AQ29" i="3" s="1"/>
  <c r="H57" i="3"/>
  <c r="AF57" i="3"/>
  <c r="AG57" i="3" s="1"/>
  <c r="AM57" i="3"/>
  <c r="AN57" i="3" s="1"/>
  <c r="AP57" i="3" s="1"/>
  <c r="K57" i="3"/>
  <c r="L57" i="3" s="1"/>
  <c r="R57" i="3"/>
  <c r="S57" i="3" s="1"/>
  <c r="Y57" i="3"/>
  <c r="Z57" i="3" s="1"/>
  <c r="U31" i="3"/>
  <c r="V31" i="3" s="1"/>
  <c r="AC31" i="3"/>
  <c r="AI35" i="3"/>
  <c r="AQ35" i="3"/>
  <c r="U23" i="3"/>
  <c r="V23" i="3" s="1"/>
  <c r="AQ25" i="3"/>
  <c r="AJ26" i="3"/>
  <c r="AB26" i="3"/>
  <c r="AJ28" i="3"/>
  <c r="AB28" i="3"/>
  <c r="N45" i="3"/>
  <c r="K51" i="3"/>
  <c r="N58" i="3"/>
  <c r="N25" i="3"/>
  <c r="V25" i="3"/>
  <c r="N27" i="3"/>
  <c r="G34" i="3"/>
  <c r="H34" i="3" s="1"/>
  <c r="O34" i="3" s="1"/>
  <c r="Y35" i="3"/>
  <c r="Z35" i="3" s="1"/>
  <c r="AF37" i="3"/>
  <c r="AG37" i="3" s="1"/>
  <c r="AF45" i="3"/>
  <c r="AG45" i="3" s="1"/>
  <c r="AF54" i="3"/>
  <c r="AG54" i="3" s="1"/>
  <c r="AF48" i="3"/>
  <c r="Y48" i="3"/>
  <c r="AM48" i="3"/>
  <c r="R48" i="3"/>
  <c r="K48" i="3"/>
  <c r="G44" i="3"/>
  <c r="H44" i="3" s="1"/>
  <c r="G40" i="3"/>
  <c r="H40" i="3" s="1"/>
  <c r="O40" i="3" s="1"/>
  <c r="G31" i="3"/>
  <c r="H31" i="3" s="1"/>
  <c r="O31" i="3" s="1"/>
  <c r="G29" i="3"/>
  <c r="H29" i="3" s="1"/>
  <c r="N29" i="3" s="1"/>
  <c r="AB23" i="3"/>
  <c r="AC23" i="3" s="1"/>
  <c r="U24" i="3"/>
  <c r="U26" i="3"/>
  <c r="AJ27" i="3"/>
  <c r="AB27" i="3"/>
  <c r="Y29" i="3"/>
  <c r="Z29" i="3" s="1"/>
  <c r="AF31" i="3"/>
  <c r="AG31" i="3" s="1"/>
  <c r="K33" i="3"/>
  <c r="L33" i="3" s="1"/>
  <c r="AM33" i="3"/>
  <c r="AN33" i="3" s="1"/>
  <c r="R35" i="3"/>
  <c r="S35" i="3" s="1"/>
  <c r="G36" i="3"/>
  <c r="H36" i="3" s="1"/>
  <c r="O36" i="3" s="1"/>
  <c r="Y37" i="3"/>
  <c r="Z37" i="3" s="1"/>
  <c r="N24" i="3"/>
  <c r="AI24" i="3"/>
  <c r="N26" i="3"/>
  <c r="AI26" i="3"/>
  <c r="N28" i="3"/>
  <c r="V28" i="3"/>
  <c r="AI28" i="3"/>
  <c r="R29" i="3"/>
  <c r="S29" i="3" s="1"/>
  <c r="S39" i="3" s="1"/>
  <c r="G30" i="3"/>
  <c r="H30" i="3" s="1"/>
  <c r="O30" i="3" s="1"/>
  <c r="Y31" i="3"/>
  <c r="Z31" i="3" s="1"/>
  <c r="AF33" i="3"/>
  <c r="AG33" i="3" s="1"/>
  <c r="K35" i="3"/>
  <c r="L35" i="3" s="1"/>
  <c r="AM35" i="3"/>
  <c r="AN35" i="3" s="1"/>
  <c r="AP35" i="3" s="1"/>
  <c r="R37" i="3"/>
  <c r="S37" i="3" s="1"/>
  <c r="G38" i="3"/>
  <c r="H38" i="3" s="1"/>
  <c r="O38" i="3" s="1"/>
  <c r="AC42" i="3"/>
  <c r="AQ42" i="3"/>
  <c r="Q46" i="3"/>
  <c r="G48" i="3"/>
  <c r="O58" i="3"/>
  <c r="AP58" i="3"/>
  <c r="AQ58" i="3" s="1"/>
  <c r="AQ23" i="3"/>
  <c r="AJ24" i="3"/>
  <c r="AB24" i="3"/>
  <c r="U27" i="3"/>
  <c r="AQ27" i="3"/>
  <c r="AG39" i="3"/>
  <c r="AP45" i="3"/>
  <c r="R54" i="3"/>
  <c r="S54" i="3" s="1"/>
  <c r="G54" i="3"/>
  <c r="H54" i="3" s="1"/>
  <c r="G51" i="3"/>
  <c r="K54" i="3"/>
  <c r="L54" i="3" s="1"/>
  <c r="AM51" i="3"/>
  <c r="AF51" i="3"/>
  <c r="R51" i="3"/>
  <c r="AM54" i="3"/>
  <c r="AN54" i="3" s="1"/>
  <c r="AP54" i="3" s="1"/>
  <c r="Y54" i="3"/>
  <c r="Z54" i="3" s="1"/>
  <c r="G45" i="3"/>
  <c r="H45" i="3" s="1"/>
  <c r="G59" i="3"/>
  <c r="G56" i="3"/>
  <c r="G55" i="3"/>
  <c r="Y45" i="3"/>
  <c r="Z45" i="3" s="1"/>
  <c r="AM43" i="3"/>
  <c r="AN43" i="3" s="1"/>
  <c r="AP43" i="3" s="1"/>
  <c r="AF43" i="3"/>
  <c r="AG43" i="3" s="1"/>
  <c r="Y43" i="3"/>
  <c r="Z43" i="3" s="1"/>
  <c r="R43" i="3"/>
  <c r="S43" i="3" s="1"/>
  <c r="L43" i="3"/>
  <c r="G42" i="3"/>
  <c r="H42" i="3" s="1"/>
  <c r="O42" i="3" s="1"/>
  <c r="AM38" i="3"/>
  <c r="AN38" i="3" s="1"/>
  <c r="AF38" i="3"/>
  <c r="AG38" i="3" s="1"/>
  <c r="Y38" i="3"/>
  <c r="Z38" i="3" s="1"/>
  <c r="R38" i="3"/>
  <c r="S38" i="3" s="1"/>
  <c r="K38" i="3"/>
  <c r="L38" i="3" s="1"/>
  <c r="G37" i="3"/>
  <c r="H37" i="3" s="1"/>
  <c r="O37" i="3" s="1"/>
  <c r="AM36" i="3"/>
  <c r="AN36" i="3" s="1"/>
  <c r="AP36" i="3" s="1"/>
  <c r="AF36" i="3"/>
  <c r="AG36" i="3" s="1"/>
  <c r="Y36" i="3"/>
  <c r="Z36" i="3" s="1"/>
  <c r="R36" i="3"/>
  <c r="S36" i="3" s="1"/>
  <c r="K36" i="3"/>
  <c r="L36" i="3" s="1"/>
  <c r="G35" i="3"/>
  <c r="H35" i="3" s="1"/>
  <c r="O35" i="3" s="1"/>
  <c r="AM34" i="3"/>
  <c r="AN34" i="3" s="1"/>
  <c r="AF34" i="3"/>
  <c r="AG34" i="3" s="1"/>
  <c r="Y34" i="3"/>
  <c r="Z34" i="3" s="1"/>
  <c r="R34" i="3"/>
  <c r="S34" i="3" s="1"/>
  <c r="K34" i="3"/>
  <c r="L34" i="3" s="1"/>
  <c r="G33" i="3"/>
  <c r="H33" i="3" s="1"/>
  <c r="O33" i="3" s="1"/>
  <c r="AM32" i="3"/>
  <c r="AN32" i="3" s="1"/>
  <c r="AP32" i="3" s="1"/>
  <c r="AF32" i="3"/>
  <c r="AG32" i="3" s="1"/>
  <c r="Y32" i="3"/>
  <c r="Z32" i="3" s="1"/>
  <c r="R32" i="3"/>
  <c r="S32" i="3" s="1"/>
  <c r="K32" i="3"/>
  <c r="L32" i="3" s="1"/>
  <c r="AM30" i="3"/>
  <c r="AN30" i="3" s="1"/>
  <c r="AF30" i="3"/>
  <c r="AG30" i="3" s="1"/>
  <c r="Y30" i="3"/>
  <c r="Z30" i="3" s="1"/>
  <c r="R30" i="3"/>
  <c r="S30" i="3" s="1"/>
  <c r="K30" i="3"/>
  <c r="L30" i="3" s="1"/>
  <c r="R45" i="3"/>
  <c r="S45" i="3" s="1"/>
  <c r="R33" i="3"/>
  <c r="S33" i="3" s="1"/>
  <c r="AJ25" i="3"/>
  <c r="AB25" i="3"/>
  <c r="R40" i="3"/>
  <c r="S40" i="3" s="1"/>
  <c r="AB40" i="3" s="1"/>
  <c r="AF40" i="3"/>
  <c r="AG40" i="3" s="1"/>
  <c r="AP40" i="3" s="1"/>
  <c r="K42" i="3"/>
  <c r="L42" i="3" s="1"/>
  <c r="Y42" i="3"/>
  <c r="Z42" i="3" s="1"/>
  <c r="AM42" i="3"/>
  <c r="AN42" i="3" s="1"/>
  <c r="AP42" i="3" s="1"/>
  <c r="R44" i="3"/>
  <c r="S44" i="3" s="1"/>
  <c r="AF44" i="3"/>
  <c r="AG44" i="3" s="1"/>
  <c r="AP44" i="3" s="1"/>
  <c r="N46" i="3"/>
  <c r="V46" i="3"/>
  <c r="AJ53" i="3"/>
  <c r="AB53" i="3"/>
  <c r="AC53" i="3" s="1"/>
  <c r="AI53" i="3"/>
  <c r="U58" i="3"/>
  <c r="V58" i="3" s="1"/>
  <c r="AI58" i="3"/>
  <c r="AQ53" i="3"/>
  <c r="AL49" i="3"/>
  <c r="N40" i="3" l="1"/>
  <c r="U44" i="3"/>
  <c r="V44" i="3" s="1"/>
  <c r="H41" i="3"/>
  <c r="O41" i="3" s="1"/>
  <c r="AM41" i="3"/>
  <c r="AN41" i="3" s="1"/>
  <c r="AP41" i="3" s="1"/>
  <c r="AF41" i="3"/>
  <c r="AG41" i="3" s="1"/>
  <c r="Y41" i="3"/>
  <c r="Z41" i="3" s="1"/>
  <c r="R41" i="3"/>
  <c r="S41" i="3" s="1"/>
  <c r="K41" i="3"/>
  <c r="L41" i="3" s="1"/>
  <c r="AC30" i="3"/>
  <c r="U30" i="3"/>
  <c r="V32" i="3"/>
  <c r="N32" i="3"/>
  <c r="AB34" i="3"/>
  <c r="AJ34" i="3"/>
  <c r="R52" i="3"/>
  <c r="S52" i="3" s="1"/>
  <c r="S51" i="3"/>
  <c r="X46" i="3"/>
  <c r="S46" i="3"/>
  <c r="AI31" i="3"/>
  <c r="AQ31" i="3"/>
  <c r="O44" i="3"/>
  <c r="AN39" i="3"/>
  <c r="AI40" i="3"/>
  <c r="AQ40" i="3"/>
  <c r="AJ30" i="3"/>
  <c r="AB30" i="3"/>
  <c r="AC32" i="3"/>
  <c r="U32" i="3"/>
  <c r="AI34" i="3"/>
  <c r="AQ34" i="3"/>
  <c r="U36" i="3"/>
  <c r="AC36" i="3"/>
  <c r="AQ38" i="3"/>
  <c r="AI38" i="3"/>
  <c r="O45" i="3"/>
  <c r="L39" i="3"/>
  <c r="N35" i="3"/>
  <c r="V35" i="3"/>
  <c r="AB29" i="3"/>
  <c r="AC29" i="3" s="1"/>
  <c r="K49" i="3"/>
  <c r="L49" i="3" s="1"/>
  <c r="L48" i="3"/>
  <c r="AI37" i="3"/>
  <c r="AQ37" i="3"/>
  <c r="AB44" i="3"/>
  <c r="AC44" i="3" s="1"/>
  <c r="N37" i="3"/>
  <c r="AI44" i="3"/>
  <c r="AJ44" i="3" s="1"/>
  <c r="AQ44" i="3"/>
  <c r="N42" i="3"/>
  <c r="N30" i="3"/>
  <c r="V30" i="3"/>
  <c r="AP30" i="3"/>
  <c r="AI32" i="3"/>
  <c r="AQ32" i="3"/>
  <c r="AC34" i="3"/>
  <c r="U34" i="3"/>
  <c r="AQ36" i="3"/>
  <c r="AI36" i="3"/>
  <c r="AC38" i="3"/>
  <c r="U38" i="3"/>
  <c r="AQ43" i="3"/>
  <c r="AI43" i="3"/>
  <c r="AF56" i="3"/>
  <c r="AG56" i="3" s="1"/>
  <c r="AM56" i="3"/>
  <c r="AN56" i="3" s="1"/>
  <c r="AP56" i="3" s="1"/>
  <c r="K56" i="3"/>
  <c r="L56" i="3" s="1"/>
  <c r="R56" i="3"/>
  <c r="S56" i="3" s="1"/>
  <c r="Y56" i="3"/>
  <c r="Z56" i="3" s="1"/>
  <c r="H56" i="3"/>
  <c r="N54" i="3"/>
  <c r="U54" i="3"/>
  <c r="V54" i="3" s="1"/>
  <c r="G49" i="3"/>
  <c r="H49" i="3" s="1"/>
  <c r="H48" i="3"/>
  <c r="U37" i="3"/>
  <c r="AC37" i="3"/>
  <c r="AB31" i="3"/>
  <c r="AJ31" i="3"/>
  <c r="AB37" i="3"/>
  <c r="AJ37" i="3"/>
  <c r="N33" i="3"/>
  <c r="V33" i="3"/>
  <c r="AM49" i="3"/>
  <c r="AN49" i="3" s="1"/>
  <c r="AP49" i="3" s="1"/>
  <c r="AN48" i="3"/>
  <c r="AP48" i="3" s="1"/>
  <c r="AQ45" i="3"/>
  <c r="AI45" i="3"/>
  <c r="AJ45" i="3" s="1"/>
  <c r="U42" i="3"/>
  <c r="V42" i="3" s="1"/>
  <c r="AC57" i="3"/>
  <c r="U57" i="3"/>
  <c r="AI29" i="3"/>
  <c r="AJ29" i="3" s="1"/>
  <c r="AP37" i="3"/>
  <c r="N36" i="3"/>
  <c r="V36" i="3"/>
  <c r="AJ38" i="3"/>
  <c r="AB38" i="3"/>
  <c r="N43" i="3"/>
  <c r="AM59" i="3"/>
  <c r="AN59" i="3" s="1"/>
  <c r="AF59" i="3"/>
  <c r="AG59" i="3" s="1"/>
  <c r="Y59" i="3"/>
  <c r="Z59" i="3" s="1"/>
  <c r="R59" i="3"/>
  <c r="S59" i="3" s="1"/>
  <c r="K59" i="3"/>
  <c r="L59" i="3" s="1"/>
  <c r="H59" i="3"/>
  <c r="G52" i="3"/>
  <c r="H52" i="3" s="1"/>
  <c r="H51" i="3"/>
  <c r="Z39" i="3"/>
  <c r="Z48" i="3"/>
  <c r="Y49" i="3"/>
  <c r="Z49" i="3" s="1"/>
  <c r="V57" i="3"/>
  <c r="N57" i="3"/>
  <c r="O57" i="3" s="1"/>
  <c r="U33" i="3"/>
  <c r="AC33" i="3"/>
  <c r="AC43" i="3"/>
  <c r="U43" i="3"/>
  <c r="V43" i="3" s="1"/>
  <c r="AB45" i="3"/>
  <c r="AF52" i="3"/>
  <c r="AG52" i="3" s="1"/>
  <c r="AG51" i="3"/>
  <c r="Y51" i="3"/>
  <c r="U29" i="3"/>
  <c r="V29" i="3" s="1"/>
  <c r="U35" i="3"/>
  <c r="AC35" i="3"/>
  <c r="O29" i="3"/>
  <c r="AF49" i="3"/>
  <c r="AG49" i="3" s="1"/>
  <c r="AG48" i="3"/>
  <c r="AB42" i="3"/>
  <c r="AJ42" i="3"/>
  <c r="U40" i="3"/>
  <c r="V40" i="3" s="1"/>
  <c r="AC40" i="3"/>
  <c r="AC45" i="3"/>
  <c r="U45" i="3"/>
  <c r="V45" i="3" s="1"/>
  <c r="AQ30" i="3"/>
  <c r="AI30" i="3"/>
  <c r="AJ32" i="3"/>
  <c r="AB32" i="3"/>
  <c r="V34" i="3"/>
  <c r="N34" i="3"/>
  <c r="AP34" i="3"/>
  <c r="AJ36" i="3"/>
  <c r="AB36" i="3"/>
  <c r="V38" i="3"/>
  <c r="N38" i="3"/>
  <c r="AP38" i="3"/>
  <c r="AJ43" i="3"/>
  <c r="AB43" i="3"/>
  <c r="H55" i="3"/>
  <c r="Y55" i="3"/>
  <c r="Z55" i="3" s="1"/>
  <c r="AF55" i="3"/>
  <c r="AG55" i="3" s="1"/>
  <c r="AM55" i="3"/>
  <c r="AN55" i="3" s="1"/>
  <c r="AP55" i="3" s="1"/>
  <c r="R55" i="3"/>
  <c r="S55" i="3" s="1"/>
  <c r="K55" i="3"/>
  <c r="L55" i="3" s="1"/>
  <c r="AB54" i="3"/>
  <c r="AC54" i="3" s="1"/>
  <c r="AM52" i="3"/>
  <c r="AN52" i="3" s="1"/>
  <c r="AP52" i="3" s="1"/>
  <c r="AN51" i="3"/>
  <c r="O54" i="3"/>
  <c r="N44" i="3"/>
  <c r="AI33" i="3"/>
  <c r="AQ33" i="3"/>
  <c r="H39" i="3"/>
  <c r="AP33" i="3"/>
  <c r="S48" i="3"/>
  <c r="R49" i="3"/>
  <c r="S49" i="3" s="1"/>
  <c r="AI54" i="3"/>
  <c r="AJ54" i="3" s="1"/>
  <c r="AQ54" i="3"/>
  <c r="AB35" i="3"/>
  <c r="AJ35" i="3"/>
  <c r="K52" i="3"/>
  <c r="L52" i="3" s="1"/>
  <c r="L51" i="3"/>
  <c r="AI42" i="3"/>
  <c r="AB57" i="3"/>
  <c r="AQ57" i="3"/>
  <c r="AI57" i="3"/>
  <c r="AJ57" i="3" s="1"/>
  <c r="N31" i="3"/>
  <c r="AP31" i="3"/>
  <c r="U55" i="3" l="1"/>
  <c r="Y52" i="3"/>
  <c r="Z52" i="3" s="1"/>
  <c r="AI52" i="3" s="1"/>
  <c r="Z51" i="3"/>
  <c r="AE46" i="3"/>
  <c r="Z46" i="3"/>
  <c r="Z47" i="3" s="1"/>
  <c r="U51" i="3"/>
  <c r="V51" i="3" s="1"/>
  <c r="N41" i="3"/>
  <c r="N51" i="3"/>
  <c r="O51" i="3" s="1"/>
  <c r="AB39" i="3"/>
  <c r="AC39" i="3" s="1"/>
  <c r="N59" i="3"/>
  <c r="O59" i="3" s="1"/>
  <c r="AB56" i="3"/>
  <c r="L47" i="3"/>
  <c r="N39" i="3"/>
  <c r="O39" i="3" s="1"/>
  <c r="U52" i="3"/>
  <c r="AC41" i="3"/>
  <c r="U41" i="3"/>
  <c r="V41" i="3" s="1"/>
  <c r="U39" i="3"/>
  <c r="V39" i="3" s="1"/>
  <c r="V52" i="3"/>
  <c r="N52" i="3"/>
  <c r="O52" i="3" s="1"/>
  <c r="H47" i="3"/>
  <c r="AQ55" i="3"/>
  <c r="AI55" i="3"/>
  <c r="AJ55" i="3" s="1"/>
  <c r="U59" i="3"/>
  <c r="V59" i="3" s="1"/>
  <c r="U49" i="3"/>
  <c r="V49" i="3" s="1"/>
  <c r="AP51" i="3"/>
  <c r="AQ51" i="3" s="1"/>
  <c r="V55" i="3"/>
  <c r="N55" i="3"/>
  <c r="AB55" i="3"/>
  <c r="AC55" i="3" s="1"/>
  <c r="AB49" i="3"/>
  <c r="AC49" i="3" s="1"/>
  <c r="AB59" i="3"/>
  <c r="AC59" i="3" s="1"/>
  <c r="V56" i="3"/>
  <c r="N56" i="3"/>
  <c r="O56" i="3" s="1"/>
  <c r="N48" i="3"/>
  <c r="AP39" i="3"/>
  <c r="AQ39" i="3" s="1"/>
  <c r="U46" i="3"/>
  <c r="AC46" i="3"/>
  <c r="AQ41" i="3"/>
  <c r="AI41" i="3"/>
  <c r="U48" i="3"/>
  <c r="V48" i="3" s="1"/>
  <c r="O55" i="3"/>
  <c r="AB48" i="3"/>
  <c r="AC48" i="3" s="1"/>
  <c r="AI59" i="3"/>
  <c r="AJ59" i="3" s="1"/>
  <c r="N49" i="3"/>
  <c r="O49" i="3" s="1"/>
  <c r="AQ48" i="3"/>
  <c r="AI48" i="3"/>
  <c r="AJ48" i="3" s="1"/>
  <c r="AI51" i="3"/>
  <c r="AP59" i="3"/>
  <c r="AQ59" i="3" s="1"/>
  <c r="AQ56" i="3"/>
  <c r="AI56" i="3"/>
  <c r="AJ56" i="3" s="1"/>
  <c r="AI39" i="3"/>
  <c r="AJ39" i="3" s="1"/>
  <c r="AQ49" i="3"/>
  <c r="AI49" i="3"/>
  <c r="AJ49" i="3" s="1"/>
  <c r="AQ52" i="3"/>
  <c r="O48" i="3"/>
  <c r="AC56" i="3"/>
  <c r="U56" i="3"/>
  <c r="AJ41" i="3"/>
  <c r="AB41" i="3"/>
  <c r="S47" i="3"/>
  <c r="Z50" i="3" l="1"/>
  <c r="Z61" i="3" s="1"/>
  <c r="AB47" i="3"/>
  <c r="AC47" i="3" s="1"/>
  <c r="S50" i="3"/>
  <c r="U47" i="3"/>
  <c r="V47" i="3" s="1"/>
  <c r="AB52" i="3"/>
  <c r="AC52" i="3" s="1"/>
  <c r="AJ52" i="3"/>
  <c r="N47" i="3"/>
  <c r="O47" i="3" s="1"/>
  <c r="L50" i="3"/>
  <c r="AG46" i="3"/>
  <c r="AL46" i="3"/>
  <c r="AN46" i="3" s="1"/>
  <c r="AJ51" i="3"/>
  <c r="AB51" i="3"/>
  <c r="AC51" i="3" s="1"/>
  <c r="H50" i="3"/>
  <c r="AB46" i="3"/>
  <c r="AJ46" i="3"/>
  <c r="Z62" i="3" l="1"/>
  <c r="N50" i="3"/>
  <c r="O50" i="3" s="1"/>
  <c r="L67" i="3"/>
  <c r="L61" i="3"/>
  <c r="H61" i="3"/>
  <c r="H67" i="3"/>
  <c r="AP46" i="3"/>
  <c r="AN47" i="3"/>
  <c r="AB50" i="3"/>
  <c r="AC50" i="3" s="1"/>
  <c r="Z67" i="3"/>
  <c r="AI46" i="3"/>
  <c r="AQ46" i="3"/>
  <c r="AG47" i="3"/>
  <c r="U50" i="3"/>
  <c r="V50" i="3" s="1"/>
  <c r="S61" i="3"/>
  <c r="AB61" i="3" s="1"/>
  <c r="S67" i="3"/>
  <c r="AG50" i="3" l="1"/>
  <c r="AI47" i="3"/>
  <c r="AJ47" i="3" s="1"/>
  <c r="H68" i="3"/>
  <c r="H62" i="3"/>
  <c r="H63" i="3" s="1"/>
  <c r="Z68" i="3"/>
  <c r="Z69" i="3" s="1"/>
  <c r="AB67" i="3"/>
  <c r="AC67" i="3" s="1"/>
  <c r="N61" i="3"/>
  <c r="O61" i="3" s="1"/>
  <c r="L62" i="3"/>
  <c r="L63" i="3" s="1"/>
  <c r="S68" i="3"/>
  <c r="U67" i="3"/>
  <c r="V67" i="3" s="1"/>
  <c r="N67" i="3"/>
  <c r="O67" i="3" s="1"/>
  <c r="L68" i="3"/>
  <c r="L69" i="3" s="1"/>
  <c r="S62" i="3"/>
  <c r="AB62" i="3" s="1"/>
  <c r="AC61" i="3"/>
  <c r="U61" i="3"/>
  <c r="V61" i="3" s="1"/>
  <c r="AP47" i="3"/>
  <c r="AQ47" i="3" s="1"/>
  <c r="AN50" i="3"/>
  <c r="Z63" i="3"/>
  <c r="Z70" i="3" l="1"/>
  <c r="L70" i="3"/>
  <c r="AI50" i="3"/>
  <c r="AJ50" i="3" s="1"/>
  <c r="AG67" i="3"/>
  <c r="AG61" i="3"/>
  <c r="N62" i="3"/>
  <c r="O62" i="3" s="1"/>
  <c r="U62" i="3"/>
  <c r="V62" i="3" s="1"/>
  <c r="AC62" i="3"/>
  <c r="U68" i="3"/>
  <c r="V68" i="3" s="1"/>
  <c r="AB68" i="3"/>
  <c r="AC68" i="3" s="1"/>
  <c r="H64" i="3"/>
  <c r="O64" i="3" s="1"/>
  <c r="Z64" i="3"/>
  <c r="S63" i="3"/>
  <c r="S69" i="3"/>
  <c r="AP50" i="3"/>
  <c r="AQ50" i="3" s="1"/>
  <c r="AN61" i="3"/>
  <c r="AN67" i="3"/>
  <c r="N68" i="3"/>
  <c r="O68" i="3" s="1"/>
  <c r="N63" i="3"/>
  <c r="O63" i="3" s="1"/>
  <c r="L64" i="3"/>
  <c r="H69" i="3"/>
  <c r="H65" i="3" l="1"/>
  <c r="N64" i="3"/>
  <c r="V64" i="3"/>
  <c r="AI67" i="3"/>
  <c r="AJ67" i="3" s="1"/>
  <c r="AG68" i="3"/>
  <c r="V70" i="3"/>
  <c r="AN68" i="3"/>
  <c r="AP67" i="3"/>
  <c r="AQ67" i="3" s="1"/>
  <c r="S70" i="3"/>
  <c r="AB70" i="3" s="1"/>
  <c r="U69" i="3"/>
  <c r="V69" i="3" s="1"/>
  <c r="AJ64" i="3"/>
  <c r="AJ70" i="3"/>
  <c r="H70" i="3"/>
  <c r="O70" i="3" s="1"/>
  <c r="AN62" i="3"/>
  <c r="AN63" i="3" s="1"/>
  <c r="AP61" i="3"/>
  <c r="AQ61" i="3" s="1"/>
  <c r="S64" i="3"/>
  <c r="U63" i="3"/>
  <c r="V63" i="3" s="1"/>
  <c r="Z65" i="3"/>
  <c r="N69" i="3"/>
  <c r="O69" i="3" s="1"/>
  <c r="Z71" i="3"/>
  <c r="L65" i="3"/>
  <c r="AB63" i="3"/>
  <c r="AC63" i="3" s="1"/>
  <c r="AG62" i="3"/>
  <c r="AI61" i="3"/>
  <c r="AJ61" i="3" s="1"/>
  <c r="L71" i="3"/>
  <c r="AB69" i="3"/>
  <c r="AC69" i="3" s="1"/>
  <c r="N70" i="3" l="1"/>
  <c r="AP68" i="3"/>
  <c r="AQ68" i="3" s="1"/>
  <c r="U64" i="3"/>
  <c r="AC64" i="3"/>
  <c r="AI68" i="3"/>
  <c r="AJ68" i="3" s="1"/>
  <c r="AI62" i="3"/>
  <c r="AJ62" i="3" s="1"/>
  <c r="H71" i="3"/>
  <c r="AB64" i="3"/>
  <c r="U70" i="3"/>
  <c r="AC70" i="3"/>
  <c r="AN69" i="3"/>
  <c r="AG69" i="3"/>
  <c r="AN64" i="3"/>
  <c r="AN65" i="3" s="1"/>
  <c r="S65" i="3"/>
  <c r="N65" i="3"/>
  <c r="O65" i="3" s="1"/>
  <c r="AG63" i="3"/>
  <c r="AP62" i="3"/>
  <c r="AQ62" i="3" s="1"/>
  <c r="S71" i="3"/>
  <c r="U65" i="3" l="1"/>
  <c r="V65" i="3" s="1"/>
  <c r="U71" i="3"/>
  <c r="V71" i="3" s="1"/>
  <c r="AI69" i="3"/>
  <c r="AJ69" i="3" s="1"/>
  <c r="AG70" i="3"/>
  <c r="AI63" i="3"/>
  <c r="AJ63" i="3" s="1"/>
  <c r="AG64" i="3"/>
  <c r="AB65" i="3"/>
  <c r="AC65" i="3" s="1"/>
  <c r="AN70" i="3"/>
  <c r="AN71" i="3" s="1"/>
  <c r="AP69" i="3"/>
  <c r="AQ69" i="3" s="1"/>
  <c r="AB71" i="3"/>
  <c r="AC71" i="3" s="1"/>
  <c r="AP63" i="3"/>
  <c r="AQ63" i="3" s="1"/>
  <c r="N71" i="3"/>
  <c r="O71" i="3" s="1"/>
  <c r="AP70" i="3" l="1"/>
  <c r="AQ64" i="3"/>
  <c r="AI64" i="3"/>
  <c r="AQ70" i="3"/>
  <c r="AI70" i="3"/>
  <c r="AP64" i="3"/>
  <c r="AG65" i="3"/>
  <c r="AG71" i="3"/>
  <c r="AI71" i="3" l="1"/>
  <c r="AJ71" i="3" s="1"/>
  <c r="AP71" i="3"/>
  <c r="AQ71" i="3" s="1"/>
  <c r="AI65" i="3"/>
  <c r="AJ65" i="3" s="1"/>
  <c r="AP65" i="3"/>
  <c r="AQ65" i="3" s="1"/>
  <c r="Q74" i="2" l="1"/>
  <c r="X74" i="2" s="1"/>
  <c r="AE74" i="2" s="1"/>
  <c r="AM59" i="2"/>
  <c r="AN59" i="2" s="1"/>
  <c r="K59" i="2"/>
  <c r="L59" i="2" s="1"/>
  <c r="G59" i="2"/>
  <c r="R59" i="2" s="1"/>
  <c r="S59" i="2" s="1"/>
  <c r="AN58" i="2"/>
  <c r="AM58" i="2"/>
  <c r="AG58" i="2"/>
  <c r="AF58" i="2"/>
  <c r="Y58" i="2"/>
  <c r="Z58" i="2" s="1"/>
  <c r="S58" i="2"/>
  <c r="L58" i="2"/>
  <c r="K58" i="2"/>
  <c r="H58" i="2"/>
  <c r="G57" i="2"/>
  <c r="AM56" i="2"/>
  <c r="AN56" i="2" s="1"/>
  <c r="AF56" i="2"/>
  <c r="AG56" i="2" s="1"/>
  <c r="R56" i="2"/>
  <c r="S56" i="2" s="1"/>
  <c r="K56" i="2"/>
  <c r="L56" i="2" s="1"/>
  <c r="H56" i="2"/>
  <c r="G56" i="2"/>
  <c r="Y56" i="2" s="1"/>
  <c r="Z56" i="2" s="1"/>
  <c r="H55" i="2"/>
  <c r="G55" i="2"/>
  <c r="AM54" i="2"/>
  <c r="AN54" i="2" s="1"/>
  <c r="AP54" i="2" s="1"/>
  <c r="AF54" i="2"/>
  <c r="AG54" i="2" s="1"/>
  <c r="Y54" i="2"/>
  <c r="R54" i="2"/>
  <c r="S54" i="2" s="1"/>
  <c r="K54" i="2"/>
  <c r="L54" i="2" s="1"/>
  <c r="J54" i="2"/>
  <c r="Q54" i="2" s="1"/>
  <c r="X54" i="2" s="1"/>
  <c r="AE54" i="2" s="1"/>
  <c r="AL54" i="2" s="1"/>
  <c r="G54" i="2"/>
  <c r="H54" i="2" s="1"/>
  <c r="AP53" i="2"/>
  <c r="AN53" i="2"/>
  <c r="AI53" i="2"/>
  <c r="AG53" i="2"/>
  <c r="AQ53" i="2" s="1"/>
  <c r="Z53" i="2"/>
  <c r="S53" i="2"/>
  <c r="L53" i="2"/>
  <c r="H53" i="2"/>
  <c r="AL52" i="2"/>
  <c r="AE52" i="2"/>
  <c r="Q52" i="2"/>
  <c r="X52" i="2" s="1"/>
  <c r="Q51" i="2"/>
  <c r="X51" i="2" s="1"/>
  <c r="AE51" i="2" s="1"/>
  <c r="AL51" i="2" s="1"/>
  <c r="X49" i="2"/>
  <c r="AE49" i="2" s="1"/>
  <c r="AL49" i="2" s="1"/>
  <c r="R49" i="2"/>
  <c r="J49" i="2"/>
  <c r="Q49" i="2" s="1"/>
  <c r="Y48" i="2"/>
  <c r="Y49" i="2" s="1"/>
  <c r="Y52" i="2" s="1"/>
  <c r="Z52" i="2" s="1"/>
  <c r="R48" i="2"/>
  <c r="Q48" i="2"/>
  <c r="X48" i="2" s="1"/>
  <c r="AE48" i="2" s="1"/>
  <c r="AL48" i="2" s="1"/>
  <c r="K48" i="2"/>
  <c r="K49" i="2" s="1"/>
  <c r="K52" i="2" s="1"/>
  <c r="L52" i="2" s="1"/>
  <c r="J48" i="2"/>
  <c r="G48" i="2"/>
  <c r="AN46" i="2"/>
  <c r="AP46" i="2" s="1"/>
  <c r="AQ46" i="2" s="1"/>
  <c r="AI46" i="2"/>
  <c r="AG46" i="2"/>
  <c r="Z46" i="2"/>
  <c r="S46" i="2"/>
  <c r="L46" i="2"/>
  <c r="H46" i="2"/>
  <c r="AL45" i="2"/>
  <c r="AF45" i="2"/>
  <c r="AG45" i="2" s="1"/>
  <c r="AE45" i="2"/>
  <c r="Y45" i="2"/>
  <c r="X45" i="2"/>
  <c r="R45" i="2"/>
  <c r="Q45" i="2"/>
  <c r="K45" i="2"/>
  <c r="J45" i="2"/>
  <c r="G45" i="2"/>
  <c r="F45" i="2"/>
  <c r="AF44" i="2"/>
  <c r="Y44" i="2"/>
  <c r="X44" i="2"/>
  <c r="R44" i="2"/>
  <c r="S44" i="2" s="1"/>
  <c r="Q44" i="2"/>
  <c r="K44" i="2"/>
  <c r="L44" i="2" s="1"/>
  <c r="G44" i="2"/>
  <c r="H44" i="2" s="1"/>
  <c r="AN43" i="2"/>
  <c r="AM43" i="2"/>
  <c r="AF43" i="2"/>
  <c r="AG43" i="2" s="1"/>
  <c r="Z43" i="2"/>
  <c r="Y43" i="2"/>
  <c r="R43" i="2"/>
  <c r="S43" i="2" s="1"/>
  <c r="L43" i="2"/>
  <c r="N43" i="2" s="1"/>
  <c r="K43" i="2"/>
  <c r="H43" i="2"/>
  <c r="O43" i="2" s="1"/>
  <c r="G43" i="2"/>
  <c r="AN42" i="2"/>
  <c r="AP42" i="2" s="1"/>
  <c r="AM42" i="2"/>
  <c r="AG42" i="2"/>
  <c r="AF42" i="2"/>
  <c r="Z42" i="2"/>
  <c r="Y42" i="2"/>
  <c r="S42" i="2"/>
  <c r="R42" i="2"/>
  <c r="L42" i="2"/>
  <c r="K42" i="2"/>
  <c r="H42" i="2"/>
  <c r="O42" i="2" s="1"/>
  <c r="G42" i="2"/>
  <c r="AM41" i="2"/>
  <c r="AN41" i="2" s="1"/>
  <c r="AP41" i="2" s="1"/>
  <c r="AG41" i="2"/>
  <c r="AF41" i="2"/>
  <c r="Y41" i="2"/>
  <c r="Z41" i="2" s="1"/>
  <c r="S41" i="2"/>
  <c r="R41" i="2"/>
  <c r="K41" i="2"/>
  <c r="L41" i="2" s="1"/>
  <c r="G41" i="2"/>
  <c r="H41" i="2" s="1"/>
  <c r="O41" i="2" s="1"/>
  <c r="AM40" i="2"/>
  <c r="AN40" i="2" s="1"/>
  <c r="AF40" i="2"/>
  <c r="AG40" i="2" s="1"/>
  <c r="Y40" i="2"/>
  <c r="Z40" i="2" s="1"/>
  <c r="R40" i="2"/>
  <c r="S40" i="2" s="1"/>
  <c r="K40" i="2"/>
  <c r="L40" i="2" s="1"/>
  <c r="G40" i="2"/>
  <c r="H40" i="2" s="1"/>
  <c r="O40" i="2" s="1"/>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N36" i="2"/>
  <c r="AM36" i="2"/>
  <c r="AF36" i="2"/>
  <c r="AG36" i="2" s="1"/>
  <c r="Z36" i="2"/>
  <c r="Y36" i="2"/>
  <c r="R36" i="2"/>
  <c r="S36" i="2" s="1"/>
  <c r="K36" i="2"/>
  <c r="L36" i="2" s="1"/>
  <c r="G36" i="2"/>
  <c r="H36" i="2" s="1"/>
  <c r="O36" i="2" s="1"/>
  <c r="AM35" i="2"/>
  <c r="AN35" i="2" s="1"/>
  <c r="AP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P33" i="2" s="1"/>
  <c r="AF33" i="2"/>
  <c r="AG33" i="2" s="1"/>
  <c r="Y33" i="2"/>
  <c r="Z33" i="2" s="1"/>
  <c r="R33" i="2"/>
  <c r="S33" i="2" s="1"/>
  <c r="L33" i="2"/>
  <c r="N33" i="2" s="1"/>
  <c r="K33" i="2"/>
  <c r="H33" i="2"/>
  <c r="O33" i="2" s="1"/>
  <c r="G33" i="2"/>
  <c r="AN32" i="2"/>
  <c r="AM32" i="2"/>
  <c r="AG32" i="2"/>
  <c r="AF32" i="2"/>
  <c r="Z32" i="2"/>
  <c r="AB32" i="2" s="1"/>
  <c r="Y32" i="2"/>
  <c r="S32" i="2"/>
  <c r="R32" i="2"/>
  <c r="K32" i="2"/>
  <c r="L32" i="2" s="1"/>
  <c r="G32" i="2"/>
  <c r="H32" i="2" s="1"/>
  <c r="O32" i="2" s="1"/>
  <c r="AM31" i="2"/>
  <c r="AN31" i="2" s="1"/>
  <c r="AF31" i="2"/>
  <c r="AG31" i="2" s="1"/>
  <c r="Y31" i="2"/>
  <c r="Z31" i="2" s="1"/>
  <c r="AB31" i="2" s="1"/>
  <c r="R31" i="2"/>
  <c r="S31" i="2" s="1"/>
  <c r="K31" i="2"/>
  <c r="L31" i="2" s="1"/>
  <c r="G31" i="2"/>
  <c r="H31" i="2" s="1"/>
  <c r="O31" i="2" s="1"/>
  <c r="AM30" i="2"/>
  <c r="AN30" i="2" s="1"/>
  <c r="AP30" i="2" s="1"/>
  <c r="AF30" i="2"/>
  <c r="AG30" i="2" s="1"/>
  <c r="Y30" i="2"/>
  <c r="Z30" i="2" s="1"/>
  <c r="R30" i="2"/>
  <c r="S30" i="2" s="1"/>
  <c r="K30" i="2"/>
  <c r="L30" i="2" s="1"/>
  <c r="N30" i="2" s="1"/>
  <c r="G30" i="2"/>
  <c r="H30" i="2" s="1"/>
  <c r="O30" i="2" s="1"/>
  <c r="AM29" i="2"/>
  <c r="AN29" i="2" s="1"/>
  <c r="AF29" i="2"/>
  <c r="AG29" i="2" s="1"/>
  <c r="Y29" i="2"/>
  <c r="Z29" i="2" s="1"/>
  <c r="R29" i="2"/>
  <c r="S29" i="2" s="1"/>
  <c r="K29" i="2"/>
  <c r="L29" i="2" s="1"/>
  <c r="G29" i="2"/>
  <c r="H29" i="2" s="1"/>
  <c r="AQ28" i="2"/>
  <c r="AN28" i="2"/>
  <c r="AP28" i="2" s="1"/>
  <c r="AG28" i="2"/>
  <c r="AC28" i="2"/>
  <c r="Z28" i="2"/>
  <c r="AI28" i="2" s="1"/>
  <c r="S28" i="2"/>
  <c r="O28" i="2"/>
  <c r="L28" i="2"/>
  <c r="U28" i="2" s="1"/>
  <c r="H28" i="2"/>
  <c r="AQ27" i="2"/>
  <c r="AN27" i="2"/>
  <c r="AP27" i="2" s="1"/>
  <c r="AG27" i="2"/>
  <c r="AC27" i="2"/>
  <c r="Z27" i="2"/>
  <c r="S27" i="2"/>
  <c r="O27" i="2"/>
  <c r="L27" i="2"/>
  <c r="H27" i="2"/>
  <c r="AQ26" i="2"/>
  <c r="AN26" i="2"/>
  <c r="AP26" i="2" s="1"/>
  <c r="AI26" i="2"/>
  <c r="AG26" i="2"/>
  <c r="AC26" i="2"/>
  <c r="Z26" i="2"/>
  <c r="U26" i="2"/>
  <c r="S26" i="2"/>
  <c r="O26" i="2"/>
  <c r="L26" i="2"/>
  <c r="H26" i="2"/>
  <c r="AQ25" i="2"/>
  <c r="AN25" i="2"/>
  <c r="AP25" i="2" s="1"/>
  <c r="AI25" i="2"/>
  <c r="AG25" i="2"/>
  <c r="AC25" i="2"/>
  <c r="Z25" i="2"/>
  <c r="U25" i="2"/>
  <c r="S25" i="2"/>
  <c r="O25" i="2"/>
  <c r="L25" i="2"/>
  <c r="H25" i="2"/>
  <c r="AQ24" i="2"/>
  <c r="AN24" i="2"/>
  <c r="AP24" i="2" s="1"/>
  <c r="AI24" i="2"/>
  <c r="AG24" i="2"/>
  <c r="AC24" i="2"/>
  <c r="Z24" i="2"/>
  <c r="U24" i="2"/>
  <c r="S24" i="2"/>
  <c r="O24" i="2"/>
  <c r="L24" i="2"/>
  <c r="H24" i="2"/>
  <c r="AN23" i="2"/>
  <c r="AG23" i="2"/>
  <c r="Z23" i="2"/>
  <c r="S23" i="2"/>
  <c r="L23" i="2"/>
  <c r="H23" i="2"/>
  <c r="AB29" i="2" l="1"/>
  <c r="AB23" i="2"/>
  <c r="AC23" i="2" s="1"/>
  <c r="AI38" i="2"/>
  <c r="AQ38" i="2"/>
  <c r="AI43" i="2"/>
  <c r="AQ43" i="2"/>
  <c r="AI29" i="2"/>
  <c r="AJ29" i="2" s="1"/>
  <c r="N29" i="2"/>
  <c r="O29" i="2" s="1"/>
  <c r="AP29" i="2"/>
  <c r="AQ29" i="2" s="1"/>
  <c r="N34" i="2"/>
  <c r="AP34" i="2"/>
  <c r="N36" i="2"/>
  <c r="V36" i="2"/>
  <c r="AI36" i="2"/>
  <c r="AQ36" i="2"/>
  <c r="AI30" i="2"/>
  <c r="U31" i="2"/>
  <c r="AI33" i="2"/>
  <c r="U34" i="2"/>
  <c r="U36" i="2"/>
  <c r="AC36" i="2"/>
  <c r="U30" i="2"/>
  <c r="U35" i="2"/>
  <c r="U38" i="2"/>
  <c r="AC38" i="2"/>
  <c r="AB41" i="2"/>
  <c r="AJ41" i="2"/>
  <c r="U43" i="2"/>
  <c r="AC43" i="2"/>
  <c r="AI32" i="2"/>
  <c r="AB36" i="2"/>
  <c r="AJ36" i="2"/>
  <c r="AB38" i="2"/>
  <c r="AJ38" i="2"/>
  <c r="AI41" i="2"/>
  <c r="AQ41" i="2"/>
  <c r="V43" i="2"/>
  <c r="AP43" i="2"/>
  <c r="L45" i="2"/>
  <c r="Z45" i="2"/>
  <c r="AI45" i="2" s="1"/>
  <c r="AJ45" i="2" s="1"/>
  <c r="AF59" i="2"/>
  <c r="AG59" i="2" s="1"/>
  <c r="AP36" i="2"/>
  <c r="AP38" i="2"/>
  <c r="U41" i="2"/>
  <c r="V41" i="2" s="1"/>
  <c r="AC41" i="2"/>
  <c r="AB43" i="2"/>
  <c r="AJ43" i="2"/>
  <c r="U59" i="2"/>
  <c r="V59" i="2" s="1"/>
  <c r="V27" i="2"/>
  <c r="N27" i="2"/>
  <c r="AC34" i="2"/>
  <c r="AB35" i="2"/>
  <c r="AJ35" i="2"/>
  <c r="U37" i="2"/>
  <c r="AC37" i="2"/>
  <c r="N42" i="2"/>
  <c r="U53" i="2"/>
  <c r="V53" i="2" s="1"/>
  <c r="N54" i="2"/>
  <c r="O54" i="2" s="1"/>
  <c r="V58" i="2"/>
  <c r="N58" i="2"/>
  <c r="S39" i="2"/>
  <c r="V26" i="2"/>
  <c r="N26" i="2"/>
  <c r="AJ26" i="2"/>
  <c r="AB26" i="2"/>
  <c r="V30" i="2"/>
  <c r="AJ32" i="2"/>
  <c r="AQ33" i="2"/>
  <c r="AI40" i="2"/>
  <c r="AQ40" i="2"/>
  <c r="N44" i="2"/>
  <c r="O44" i="2" s="1"/>
  <c r="H39" i="2"/>
  <c r="U23" i="2"/>
  <c r="V23" i="2" s="1"/>
  <c r="AG39" i="2"/>
  <c r="V25" i="2"/>
  <c r="N25" i="2"/>
  <c r="AJ25" i="2"/>
  <c r="AB25" i="2"/>
  <c r="AQ30" i="2"/>
  <c r="N31" i="2"/>
  <c r="V31" i="2"/>
  <c r="AP31" i="2"/>
  <c r="U32" i="2"/>
  <c r="AC32" i="2"/>
  <c r="AB33" i="2"/>
  <c r="AJ33" i="2"/>
  <c r="AI34" i="2"/>
  <c r="AQ34" i="2"/>
  <c r="N35" i="2"/>
  <c r="V35" i="2"/>
  <c r="N37" i="2"/>
  <c r="V37" i="2"/>
  <c r="AB37" i="2"/>
  <c r="AJ37" i="2"/>
  <c r="AP37" i="2"/>
  <c r="N38" i="2"/>
  <c r="U42" i="2"/>
  <c r="V42" i="2" s="1"/>
  <c r="AC42" i="2"/>
  <c r="AI42" i="2"/>
  <c r="AQ42" i="2"/>
  <c r="AC46" i="2"/>
  <c r="U46" i="2"/>
  <c r="V46" i="2" s="1"/>
  <c r="AB46" i="2"/>
  <c r="Z48" i="2"/>
  <c r="R52" i="2"/>
  <c r="S52" i="2" s="1"/>
  <c r="R51" i="2"/>
  <c r="S51" i="2" s="1"/>
  <c r="S49" i="2"/>
  <c r="AB56" i="2"/>
  <c r="AJ58" i="2"/>
  <c r="AB58" i="2"/>
  <c r="AP58" i="2"/>
  <c r="AP59" i="2"/>
  <c r="AQ59" i="2" s="1"/>
  <c r="AP23" i="2"/>
  <c r="AQ23" i="2" s="1"/>
  <c r="AN39" i="2"/>
  <c r="AJ27" i="2"/>
  <c r="AB27" i="2"/>
  <c r="AC30" i="2"/>
  <c r="AJ31" i="2"/>
  <c r="AQ32" i="2"/>
  <c r="V33" i="2"/>
  <c r="AI37" i="2"/>
  <c r="AQ37" i="2"/>
  <c r="AB42" i="2"/>
  <c r="AJ42" i="2"/>
  <c r="AE44" i="2"/>
  <c r="AL44" i="2" s="1"/>
  <c r="Z44" i="2"/>
  <c r="AC31" i="2"/>
  <c r="V34" i="2"/>
  <c r="AC35" i="2"/>
  <c r="Z39" i="2"/>
  <c r="U40" i="2"/>
  <c r="V40" i="2" s="1"/>
  <c r="AC40" i="2"/>
  <c r="H48" i="2"/>
  <c r="G49" i="2"/>
  <c r="U54" i="2"/>
  <c r="V54" i="2" s="1"/>
  <c r="N23" i="2"/>
  <c r="O23" i="2" s="1"/>
  <c r="L39" i="2"/>
  <c r="AI23" i="2"/>
  <c r="AJ23" i="2" s="1"/>
  <c r="V24" i="2"/>
  <c r="N24" i="2"/>
  <c r="AJ24" i="2"/>
  <c r="AB24" i="2"/>
  <c r="U27" i="2"/>
  <c r="AI27" i="2"/>
  <c r="V28" i="2"/>
  <c r="N28" i="2"/>
  <c r="AJ28" i="2"/>
  <c r="AB28" i="2"/>
  <c r="U29" i="2"/>
  <c r="V29" i="2" s="1"/>
  <c r="AC29" i="2"/>
  <c r="AB30" i="2"/>
  <c r="AJ30" i="2"/>
  <c r="AI31" i="2"/>
  <c r="AQ31" i="2"/>
  <c r="N32" i="2"/>
  <c r="V32" i="2"/>
  <c r="AP32" i="2"/>
  <c r="U33" i="2"/>
  <c r="AC33" i="2"/>
  <c r="AB34" i="2"/>
  <c r="AJ34" i="2"/>
  <c r="AI35" i="2"/>
  <c r="AQ35" i="2"/>
  <c r="N40" i="2"/>
  <c r="AB40" i="2"/>
  <c r="AJ40" i="2"/>
  <c r="AP40" i="2"/>
  <c r="N41" i="2"/>
  <c r="U44" i="2"/>
  <c r="V44" i="2" s="1"/>
  <c r="AG44" i="2"/>
  <c r="AJ46" i="2"/>
  <c r="AQ54" i="2"/>
  <c r="N46" i="2"/>
  <c r="O46" i="2" s="1"/>
  <c r="L49" i="2"/>
  <c r="N53" i="2"/>
  <c r="O53" i="2" s="1"/>
  <c r="AB53" i="2"/>
  <c r="AC53" i="2" s="1"/>
  <c r="AC58" i="2"/>
  <c r="AQ58" i="2"/>
  <c r="AI58" i="2"/>
  <c r="H45" i="2"/>
  <c r="L48" i="2"/>
  <c r="Y51" i="2"/>
  <c r="Z51" i="2" s="1"/>
  <c r="Z49" i="2"/>
  <c r="K51" i="2"/>
  <c r="L51" i="2" s="1"/>
  <c r="Z54" i="2"/>
  <c r="AI54" i="2" s="1"/>
  <c r="N56" i="2"/>
  <c r="O56" i="2" s="1"/>
  <c r="AP56" i="2"/>
  <c r="AQ56" i="2" s="1"/>
  <c r="U58" i="2"/>
  <c r="S45" i="2"/>
  <c r="S48" i="2"/>
  <c r="AB52" i="2"/>
  <c r="U56" i="2"/>
  <c r="V56" i="2" s="1"/>
  <c r="AC56" i="2"/>
  <c r="AI56" i="2"/>
  <c r="AJ56" i="2" s="1"/>
  <c r="AM57" i="2"/>
  <c r="AN57" i="2" s="1"/>
  <c r="AF57" i="2"/>
  <c r="AG57" i="2" s="1"/>
  <c r="Y57" i="2"/>
  <c r="Z57" i="2" s="1"/>
  <c r="R57" i="2"/>
  <c r="S57" i="2" s="1"/>
  <c r="K57" i="2"/>
  <c r="L57" i="2" s="1"/>
  <c r="H57" i="2"/>
  <c r="AL74" i="2"/>
  <c r="AF48" i="2"/>
  <c r="AJ53" i="2"/>
  <c r="O58" i="2"/>
  <c r="Y59" i="2"/>
  <c r="Z59" i="2" s="1"/>
  <c r="AM55" i="2"/>
  <c r="AN55" i="2" s="1"/>
  <c r="AF55" i="2"/>
  <c r="AG55" i="2" s="1"/>
  <c r="Y55" i="2"/>
  <c r="Z55" i="2" s="1"/>
  <c r="R55" i="2"/>
  <c r="S55" i="2" s="1"/>
  <c r="K55" i="2"/>
  <c r="L55" i="2" s="1"/>
  <c r="H59" i="2"/>
  <c r="U55" i="2" l="1"/>
  <c r="V55" i="2" s="1"/>
  <c r="AB59" i="2"/>
  <c r="AC59" i="2" s="1"/>
  <c r="AB51" i="2"/>
  <c r="AC51" i="2" s="1"/>
  <c r="N59" i="2"/>
  <c r="O59" i="2" s="1"/>
  <c r="AI55" i="2"/>
  <c r="AI57" i="2"/>
  <c r="U48" i="2"/>
  <c r="V48" i="2" s="1"/>
  <c r="G51" i="2"/>
  <c r="H51" i="2" s="1"/>
  <c r="G52" i="2"/>
  <c r="H52" i="2" s="1"/>
  <c r="H49" i="2"/>
  <c r="AB39" i="2"/>
  <c r="AC39" i="2" s="1"/>
  <c r="Z47" i="2"/>
  <c r="AB44" i="2"/>
  <c r="AC44" i="2" s="1"/>
  <c r="AP39" i="2"/>
  <c r="AQ39" i="2" s="1"/>
  <c r="AB48" i="2"/>
  <c r="AC48" i="2" s="1"/>
  <c r="S47" i="2"/>
  <c r="U39" i="2"/>
  <c r="V39" i="2" s="1"/>
  <c r="N45" i="2"/>
  <c r="O45" i="2" s="1"/>
  <c r="N55" i="2"/>
  <c r="O55" i="2" s="1"/>
  <c r="AP55" i="2"/>
  <c r="AQ55" i="2" s="1"/>
  <c r="AF49" i="2"/>
  <c r="AG48" i="2"/>
  <c r="N57" i="2"/>
  <c r="O57" i="2" s="1"/>
  <c r="V57" i="2"/>
  <c r="AP57" i="2"/>
  <c r="AQ57" i="2" s="1"/>
  <c r="U45" i="2"/>
  <c r="V45" i="2" s="1"/>
  <c r="AB49" i="2"/>
  <c r="AC49" i="2" s="1"/>
  <c r="U49" i="2"/>
  <c r="V49" i="2" s="1"/>
  <c r="H47" i="2"/>
  <c r="AB45" i="2"/>
  <c r="AC45" i="2" s="1"/>
  <c r="AM48" i="2"/>
  <c r="AM44" i="2"/>
  <c r="AN44" i="2" s="1"/>
  <c r="AP44" i="2" s="1"/>
  <c r="AQ44" i="2" s="1"/>
  <c r="AM45" i="2"/>
  <c r="AN45" i="2" s="1"/>
  <c r="AP45" i="2" s="1"/>
  <c r="AQ45" i="2" s="1"/>
  <c r="U57" i="2"/>
  <c r="U51" i="2"/>
  <c r="V51" i="2" s="1"/>
  <c r="AB55" i="2"/>
  <c r="AC55" i="2" s="1"/>
  <c r="AJ55" i="2"/>
  <c r="AJ57" i="2"/>
  <c r="AB57" i="2"/>
  <c r="AC57" i="2" s="1"/>
  <c r="AJ54" i="2"/>
  <c r="AB54" i="2"/>
  <c r="AC54" i="2" s="1"/>
  <c r="N48" i="2"/>
  <c r="O48" i="2" s="1"/>
  <c r="AI44" i="2"/>
  <c r="AJ44" i="2" s="1"/>
  <c r="L47" i="2"/>
  <c r="N39" i="2"/>
  <c r="O39" i="2" s="1"/>
  <c r="AI59" i="2"/>
  <c r="AJ59" i="2" s="1"/>
  <c r="AC52" i="2"/>
  <c r="U52" i="2"/>
  <c r="V52" i="2" s="1"/>
  <c r="AG47" i="2"/>
  <c r="AI39" i="2"/>
  <c r="AJ39" i="2" s="1"/>
  <c r="H50" i="2" l="1"/>
  <c r="AI48" i="2"/>
  <c r="AJ48" i="2" s="1"/>
  <c r="S50" i="2"/>
  <c r="U47" i="2"/>
  <c r="V47" i="2" s="1"/>
  <c r="AN47" i="2"/>
  <c r="H61" i="2"/>
  <c r="AI47" i="2"/>
  <c r="AJ47" i="2" s="1"/>
  <c r="AM49" i="2"/>
  <c r="AN48" i="2"/>
  <c r="AP48" i="2" s="1"/>
  <c r="AQ48" i="2" s="1"/>
  <c r="AF51" i="2"/>
  <c r="AG51" i="2" s="1"/>
  <c r="AG49" i="2"/>
  <c r="AF52" i="2"/>
  <c r="AG52" i="2" s="1"/>
  <c r="N49" i="2"/>
  <c r="O49" i="2" s="1"/>
  <c r="N51" i="2"/>
  <c r="O51" i="2" s="1"/>
  <c r="N47" i="2"/>
  <c r="O47" i="2" s="1"/>
  <c r="L50" i="2"/>
  <c r="Z50" i="2"/>
  <c r="AB47" i="2"/>
  <c r="AC47" i="2" s="1"/>
  <c r="N52" i="2"/>
  <c r="O52" i="2" s="1"/>
  <c r="N50" i="2" l="1"/>
  <c r="O50" i="2" s="1"/>
  <c r="L67" i="2"/>
  <c r="L61" i="2"/>
  <c r="AI52" i="2"/>
  <c r="AJ52" i="2" s="1"/>
  <c r="AM52" i="2"/>
  <c r="AN52" i="2" s="1"/>
  <c r="AP52" i="2" s="1"/>
  <c r="AQ52" i="2" s="1"/>
  <c r="AM51" i="2"/>
  <c r="AN51" i="2" s="1"/>
  <c r="AN49" i="2"/>
  <c r="AP49" i="2" s="1"/>
  <c r="AQ49" i="2"/>
  <c r="AI49" i="2"/>
  <c r="AJ49" i="2" s="1"/>
  <c r="H62" i="2"/>
  <c r="H63" i="2" s="1"/>
  <c r="U50" i="2"/>
  <c r="V50" i="2" s="1"/>
  <c r="S67" i="2"/>
  <c r="S61" i="2"/>
  <c r="H67" i="2"/>
  <c r="AB50" i="2"/>
  <c r="AC50" i="2" s="1"/>
  <c r="Z67" i="2"/>
  <c r="Z61" i="2"/>
  <c r="AI51" i="2"/>
  <c r="AJ51" i="2" s="1"/>
  <c r="AG50" i="2"/>
  <c r="AP47" i="2"/>
  <c r="AQ47" i="2" s="1"/>
  <c r="AN50" i="2" l="1"/>
  <c r="AN61" i="2" s="1"/>
  <c r="AI50" i="2"/>
  <c r="AJ50" i="2" s="1"/>
  <c r="AG67" i="2"/>
  <c r="Z62" i="2"/>
  <c r="Z63" i="2" s="1"/>
  <c r="AB61" i="2"/>
  <c r="AC61" i="2" s="1"/>
  <c r="H68" i="2"/>
  <c r="H64" i="2"/>
  <c r="H65" i="2" s="1"/>
  <c r="AP51" i="2"/>
  <c r="AQ51" i="2" s="1"/>
  <c r="L62" i="2"/>
  <c r="L63" i="2" s="1"/>
  <c r="N61" i="2"/>
  <c r="O61" i="2" s="1"/>
  <c r="AG61" i="2"/>
  <c r="Z68" i="2"/>
  <c r="AB67" i="2"/>
  <c r="AC67" i="2" s="1"/>
  <c r="L68" i="2"/>
  <c r="N67" i="2"/>
  <c r="O67" i="2" s="1"/>
  <c r="U61" i="2"/>
  <c r="V61" i="2" s="1"/>
  <c r="S62" i="2"/>
  <c r="U67" i="2"/>
  <c r="V67" i="2" s="1"/>
  <c r="S68" i="2"/>
  <c r="AN67" i="2" l="1"/>
  <c r="AN68" i="2" s="1"/>
  <c r="AN69" i="2" s="1"/>
  <c r="AP50" i="2"/>
  <c r="AQ50" i="2" s="1"/>
  <c r="AG62" i="2"/>
  <c r="AG63" i="2" s="1"/>
  <c r="AI61" i="2"/>
  <c r="AJ61" i="2" s="1"/>
  <c r="L64" i="2"/>
  <c r="N63" i="2"/>
  <c r="O63" i="2" s="1"/>
  <c r="Z64" i="2"/>
  <c r="Z65" i="2" s="1"/>
  <c r="AI67" i="2"/>
  <c r="AJ67" i="2" s="1"/>
  <c r="AG68" i="2"/>
  <c r="AG69" i="2" s="1"/>
  <c r="U68" i="2"/>
  <c r="V68" i="2" s="1"/>
  <c r="U62" i="2"/>
  <c r="V62" i="2" s="1"/>
  <c r="N68" i="2"/>
  <c r="O68" i="2" s="1"/>
  <c r="AB68" i="2"/>
  <c r="AC68" i="2" s="1"/>
  <c r="AN62" i="2"/>
  <c r="AP61" i="2"/>
  <c r="AQ61" i="2" s="1"/>
  <c r="S69" i="2"/>
  <c r="S63" i="2"/>
  <c r="AB63" i="2" s="1"/>
  <c r="L69" i="2"/>
  <c r="Z69" i="2"/>
  <c r="N62" i="2"/>
  <c r="O62" i="2" s="1"/>
  <c r="H69" i="2"/>
  <c r="AB62" i="2"/>
  <c r="AC62" i="2" s="1"/>
  <c r="AP67" i="2" l="1"/>
  <c r="AQ67" i="2" s="1"/>
  <c r="AP62" i="2"/>
  <c r="AQ62" i="2" s="1"/>
  <c r="AP68" i="2"/>
  <c r="AQ68" i="2" s="1"/>
  <c r="H71" i="2"/>
  <c r="H70" i="2"/>
  <c r="Z70" i="2"/>
  <c r="Z71" i="2" s="1"/>
  <c r="AB69" i="2"/>
  <c r="AC69" i="2" s="1"/>
  <c r="AI69" i="2"/>
  <c r="AJ69" i="2" s="1"/>
  <c r="AG70" i="2"/>
  <c r="AG71" i="2" s="1"/>
  <c r="L70" i="2"/>
  <c r="L71" i="2" s="1"/>
  <c r="N69" i="2"/>
  <c r="O69" i="2" s="1"/>
  <c r="AI62" i="2"/>
  <c r="AJ62" i="2" s="1"/>
  <c r="AC63" i="2"/>
  <c r="U63" i="2"/>
  <c r="V63" i="2" s="1"/>
  <c r="S64" i="2"/>
  <c r="AB64" i="2" s="1"/>
  <c r="AN70" i="2"/>
  <c r="AP69" i="2"/>
  <c r="AQ69" i="2" s="1"/>
  <c r="N64" i="2"/>
  <c r="O64" i="2" s="1"/>
  <c r="AI63" i="2"/>
  <c r="AJ63" i="2" s="1"/>
  <c r="AG64" i="2"/>
  <c r="U69" i="2"/>
  <c r="V69" i="2" s="1"/>
  <c r="S70" i="2"/>
  <c r="AN63" i="2"/>
  <c r="AI68" i="2"/>
  <c r="AJ68" i="2" s="1"/>
  <c r="L65" i="2"/>
  <c r="AP70" i="2" l="1"/>
  <c r="S65" i="2"/>
  <c r="AB65" i="2" s="1"/>
  <c r="AN71" i="2"/>
  <c r="AP71" i="2" s="1"/>
  <c r="AQ71" i="2" s="1"/>
  <c r="N71" i="2"/>
  <c r="O71" i="2" s="1"/>
  <c r="AN64" i="2"/>
  <c r="AP64" i="2" s="1"/>
  <c r="AQ64" i="2" s="1"/>
  <c r="AP63" i="2"/>
  <c r="AQ63" i="2" s="1"/>
  <c r="AC64" i="2"/>
  <c r="U64" i="2"/>
  <c r="V64" i="2" s="1"/>
  <c r="AQ70" i="2"/>
  <c r="AI70" i="2"/>
  <c r="AJ70" i="2" s="1"/>
  <c r="N65" i="2"/>
  <c r="O65" i="2" s="1"/>
  <c r="U70" i="2"/>
  <c r="V70" i="2" s="1"/>
  <c r="AI64" i="2"/>
  <c r="AJ64" i="2" s="1"/>
  <c r="AC65" i="2"/>
  <c r="AI71" i="2"/>
  <c r="AJ71" i="2" s="1"/>
  <c r="S71" i="2"/>
  <c r="AG65" i="2"/>
  <c r="N70" i="2"/>
  <c r="O70" i="2" s="1"/>
  <c r="AB70" i="2"/>
  <c r="AC70" i="2" s="1"/>
  <c r="U65" i="2" l="1"/>
  <c r="V65" i="2" s="1"/>
  <c r="U71" i="2"/>
  <c r="V71" i="2" s="1"/>
  <c r="AB71" i="2"/>
  <c r="AC71" i="2" s="1"/>
  <c r="AI65" i="2"/>
  <c r="AJ65" i="2" s="1"/>
  <c r="AN65" i="2"/>
  <c r="AP65" i="2" s="1"/>
  <c r="AQ65" i="2" s="1"/>
  <c r="Q74" i="1" l="1"/>
  <c r="X74" i="1" s="1"/>
  <c r="AE74" i="1" s="1"/>
  <c r="AL74" i="1" s="1"/>
  <c r="G59" i="1"/>
  <c r="G58" i="1"/>
  <c r="R58" i="1" s="1"/>
  <c r="S58" i="1" s="1"/>
  <c r="G57" i="1"/>
  <c r="H57" i="1" s="1"/>
  <c r="G56" i="1"/>
  <c r="R56" i="1" s="1"/>
  <c r="S56" i="1" s="1"/>
  <c r="G55" i="1"/>
  <c r="AM54" i="1"/>
  <c r="AF54" i="1"/>
  <c r="Y54" i="1"/>
  <c r="X54" i="1"/>
  <c r="R54" i="1"/>
  <c r="Q54" i="1"/>
  <c r="K54" i="1"/>
  <c r="J54" i="1"/>
  <c r="G54" i="1"/>
  <c r="H54" i="1" s="1"/>
  <c r="AN53" i="1"/>
  <c r="AG53" i="1"/>
  <c r="AP53" i="1" s="1"/>
  <c r="AQ53" i="1" s="1"/>
  <c r="Z53" i="1"/>
  <c r="S53" i="1"/>
  <c r="N53" i="1"/>
  <c r="O53" i="1" s="1"/>
  <c r="L53" i="1"/>
  <c r="H53" i="1"/>
  <c r="Q52" i="1"/>
  <c r="X52" i="1" s="1"/>
  <c r="AE52" i="1" s="1"/>
  <c r="AL52" i="1" s="1"/>
  <c r="Q51" i="1"/>
  <c r="X51" i="1" s="1"/>
  <c r="AE51" i="1" s="1"/>
  <c r="AL51" i="1" s="1"/>
  <c r="AE49" i="1"/>
  <c r="AL49" i="1" s="1"/>
  <c r="X49" i="1"/>
  <c r="Q49" i="1"/>
  <c r="AM48" i="1"/>
  <c r="AM49" i="1" s="1"/>
  <c r="AF48" i="1"/>
  <c r="AF49" i="1" s="1"/>
  <c r="Y48" i="1"/>
  <c r="Y49" i="1" s="1"/>
  <c r="Y52" i="1" s="1"/>
  <c r="Z52" i="1" s="1"/>
  <c r="X48" i="1"/>
  <c r="R48" i="1"/>
  <c r="Q48" i="1"/>
  <c r="K48" i="1"/>
  <c r="K49" i="1" s="1"/>
  <c r="G48" i="1"/>
  <c r="G49" i="1" s="1"/>
  <c r="AP46" i="1"/>
  <c r="AQ46" i="1" s="1"/>
  <c r="AN46" i="1"/>
  <c r="AG46" i="1"/>
  <c r="Z46" i="1"/>
  <c r="S46" i="1"/>
  <c r="O46" i="1"/>
  <c r="N46" i="1"/>
  <c r="L46" i="1"/>
  <c r="U46" i="1" s="1"/>
  <c r="V46" i="1" s="1"/>
  <c r="H46" i="1"/>
  <c r="AM45" i="1"/>
  <c r="AL45" i="1"/>
  <c r="AF45" i="1"/>
  <c r="AG45" i="1" s="1"/>
  <c r="AE45" i="1"/>
  <c r="Y45" i="1"/>
  <c r="Z45" i="1" s="1"/>
  <c r="X45" i="1"/>
  <c r="R45" i="1"/>
  <c r="S45" i="1" s="1"/>
  <c r="Q45" i="1"/>
  <c r="K45" i="1"/>
  <c r="J45" i="1"/>
  <c r="G45" i="1"/>
  <c r="F45" i="1"/>
  <c r="AM44" i="1"/>
  <c r="AF44" i="1"/>
  <c r="Y44" i="1"/>
  <c r="R44" i="1"/>
  <c r="Q44" i="1"/>
  <c r="K44" i="1"/>
  <c r="L44" i="1" s="1"/>
  <c r="G44" i="1"/>
  <c r="H44" i="1" s="1"/>
  <c r="AM43" i="1"/>
  <c r="AN43" i="1" s="1"/>
  <c r="AF43" i="1"/>
  <c r="AG43" i="1" s="1"/>
  <c r="Y43" i="1"/>
  <c r="Z43" i="1" s="1"/>
  <c r="AJ43" i="1" s="1"/>
  <c r="R43" i="1"/>
  <c r="S43" i="1" s="1"/>
  <c r="AC43" i="1" s="1"/>
  <c r="K43" i="1"/>
  <c r="L43" i="1" s="1"/>
  <c r="G43" i="1"/>
  <c r="H43" i="1" s="1"/>
  <c r="O43" i="1" s="1"/>
  <c r="AM42" i="1"/>
  <c r="AN42" i="1" s="1"/>
  <c r="AF42" i="1"/>
  <c r="AG42" i="1" s="1"/>
  <c r="Y42" i="1"/>
  <c r="Z42" i="1" s="1"/>
  <c r="AJ42" i="1" s="1"/>
  <c r="R42" i="1"/>
  <c r="S42" i="1" s="1"/>
  <c r="AC42" i="1" s="1"/>
  <c r="K42" i="1"/>
  <c r="L42" i="1" s="1"/>
  <c r="G42" i="1"/>
  <c r="H42" i="1" s="1"/>
  <c r="O42" i="1" s="1"/>
  <c r="AM41" i="1"/>
  <c r="AN41" i="1" s="1"/>
  <c r="AF41" i="1"/>
  <c r="AG41" i="1" s="1"/>
  <c r="Y41" i="1"/>
  <c r="Z41" i="1" s="1"/>
  <c r="R41" i="1"/>
  <c r="S41" i="1" s="1"/>
  <c r="AC41" i="1" s="1"/>
  <c r="L41" i="1"/>
  <c r="G41" i="1"/>
  <c r="H41" i="1" s="1"/>
  <c r="O41" i="1" s="1"/>
  <c r="AM40" i="1"/>
  <c r="AN40" i="1" s="1"/>
  <c r="AF40" i="1"/>
  <c r="AG40" i="1" s="1"/>
  <c r="AQ40" i="1" s="1"/>
  <c r="Y40" i="1"/>
  <c r="Z40" i="1" s="1"/>
  <c r="R40" i="1"/>
  <c r="S40" i="1" s="1"/>
  <c r="AC40" i="1" s="1"/>
  <c r="K40" i="1"/>
  <c r="L40" i="1" s="1"/>
  <c r="G40" i="1"/>
  <c r="H40" i="1" s="1"/>
  <c r="O40" i="1" s="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6" i="1"/>
  <c r="AN36" i="1" s="1"/>
  <c r="AF36" i="1"/>
  <c r="AG36" i="1" s="1"/>
  <c r="Y36" i="1"/>
  <c r="Z36" i="1" s="1"/>
  <c r="R36" i="1"/>
  <c r="S36" i="1" s="1"/>
  <c r="K36" i="1"/>
  <c r="L36" i="1" s="1"/>
  <c r="G36" i="1"/>
  <c r="H36" i="1" s="1"/>
  <c r="O36"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S31" i="1" s="1"/>
  <c r="AC31" i="1" s="1"/>
  <c r="K31" i="1"/>
  <c r="L31" i="1" s="1"/>
  <c r="G31" i="1"/>
  <c r="H31" i="1" s="1"/>
  <c r="O31" i="1" s="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AC28" i="1"/>
  <c r="Z28" i="1"/>
  <c r="AJ28" i="1" s="1"/>
  <c r="S28" i="1"/>
  <c r="L28" i="1"/>
  <c r="N28" i="1" s="1"/>
  <c r="H28" i="1"/>
  <c r="O28" i="1" s="1"/>
  <c r="AN27" i="1"/>
  <c r="AP27" i="1" s="1"/>
  <c r="AG27" i="1"/>
  <c r="Z27" i="1"/>
  <c r="AJ27" i="1" s="1"/>
  <c r="S27" i="1"/>
  <c r="L27" i="1"/>
  <c r="V27" i="1" s="1"/>
  <c r="H27" i="1"/>
  <c r="O27" i="1" s="1"/>
  <c r="AN26" i="1"/>
  <c r="AG26" i="1"/>
  <c r="Z26" i="1"/>
  <c r="AJ26" i="1" s="1"/>
  <c r="S26" i="1"/>
  <c r="AC26" i="1" s="1"/>
  <c r="L26" i="1"/>
  <c r="V26" i="1" s="1"/>
  <c r="H26" i="1"/>
  <c r="O26" i="1" s="1"/>
  <c r="AN25" i="1"/>
  <c r="AG25" i="1"/>
  <c r="AI25" i="1" s="1"/>
  <c r="Z25" i="1"/>
  <c r="AJ25" i="1" s="1"/>
  <c r="V25" i="1"/>
  <c r="S25" i="1"/>
  <c r="AC25" i="1" s="1"/>
  <c r="L25" i="1"/>
  <c r="N25" i="1" s="1"/>
  <c r="H25" i="1"/>
  <c r="O25" i="1" s="1"/>
  <c r="AN24" i="1"/>
  <c r="AG24" i="1"/>
  <c r="AQ24" i="1" s="1"/>
  <c r="Z24" i="1"/>
  <c r="AJ24" i="1" s="1"/>
  <c r="S24" i="1"/>
  <c r="AC24" i="1" s="1"/>
  <c r="O24" i="1"/>
  <c r="L24" i="1"/>
  <c r="V24" i="1" s="1"/>
  <c r="H24" i="1"/>
  <c r="AN23" i="1"/>
  <c r="AG23" i="1"/>
  <c r="Z23" i="1"/>
  <c r="S23" i="1"/>
  <c r="L23" i="1"/>
  <c r="H23" i="1"/>
  <c r="AP37" i="1" l="1"/>
  <c r="H45" i="1"/>
  <c r="N41" i="1"/>
  <c r="AP43" i="1"/>
  <c r="AP32" i="1"/>
  <c r="AP42" i="1"/>
  <c r="L45" i="1"/>
  <c r="U45" i="1" s="1"/>
  <c r="V45" i="1" s="1"/>
  <c r="H48" i="1"/>
  <c r="AP40" i="1"/>
  <c r="H56" i="1"/>
  <c r="AM56" i="1"/>
  <c r="AN56" i="1" s="1"/>
  <c r="H58" i="1"/>
  <c r="AM58" i="1"/>
  <c r="AN58" i="1" s="1"/>
  <c r="AP33" i="1"/>
  <c r="AP36" i="1"/>
  <c r="K56" i="1"/>
  <c r="L56" i="1" s="1"/>
  <c r="Y56" i="1"/>
  <c r="Z56" i="1" s="1"/>
  <c r="K58" i="1"/>
  <c r="L58" i="1" s="1"/>
  <c r="U58" i="1" s="1"/>
  <c r="V58" i="1" s="1"/>
  <c r="AF56" i="1"/>
  <c r="AG56" i="1" s="1"/>
  <c r="Y58" i="1"/>
  <c r="Z58" i="1" s="1"/>
  <c r="AB58" i="1" s="1"/>
  <c r="AC58" i="1" s="1"/>
  <c r="AP35" i="1"/>
  <c r="AI40" i="1"/>
  <c r="L54" i="1"/>
  <c r="N54" i="1" s="1"/>
  <c r="O54" i="1" s="1"/>
  <c r="AF58" i="1"/>
  <c r="AG58" i="1" s="1"/>
  <c r="AI58" i="1" s="1"/>
  <c r="AJ58" i="1" s="1"/>
  <c r="AB45" i="1"/>
  <c r="AC45" i="1" s="1"/>
  <c r="AN45" i="1"/>
  <c r="AP45" i="1" s="1"/>
  <c r="AQ45" i="1" s="1"/>
  <c r="I4" i="28"/>
  <c r="G4" i="28"/>
  <c r="AP29" i="1"/>
  <c r="AQ29" i="1" s="1"/>
  <c r="AP26" i="1"/>
  <c r="H4" i="28"/>
  <c r="AP31" i="1"/>
  <c r="AI29" i="1"/>
  <c r="AJ29" i="1" s="1"/>
  <c r="AB28" i="1"/>
  <c r="AB27" i="1"/>
  <c r="S39" i="1"/>
  <c r="F4" i="28"/>
  <c r="L39" i="1"/>
  <c r="E4" i="28"/>
  <c r="N24" i="1"/>
  <c r="U28" i="1"/>
  <c r="N23" i="1"/>
  <c r="O23" i="1" s="1"/>
  <c r="N26" i="1"/>
  <c r="D4" i="28"/>
  <c r="AJ32" i="1"/>
  <c r="AB32" i="1"/>
  <c r="AC30" i="1"/>
  <c r="U30" i="1"/>
  <c r="V32" i="1"/>
  <c r="N32" i="1"/>
  <c r="AQ34" i="1"/>
  <c r="AI34" i="1"/>
  <c r="AJ36" i="1"/>
  <c r="AB36" i="1"/>
  <c r="AC38" i="1"/>
  <c r="U38" i="1"/>
  <c r="AN39" i="1"/>
  <c r="AJ30" i="1"/>
  <c r="AB30" i="1"/>
  <c r="AC32" i="1"/>
  <c r="U32" i="1"/>
  <c r="V34" i="1"/>
  <c r="N34" i="1"/>
  <c r="AP34" i="1"/>
  <c r="AQ36" i="1"/>
  <c r="AI36" i="1"/>
  <c r="AJ38" i="1"/>
  <c r="AB38" i="1"/>
  <c r="AQ41" i="1"/>
  <c r="AI41" i="1"/>
  <c r="AP41" i="1"/>
  <c r="AQ30" i="1"/>
  <c r="AI30" i="1"/>
  <c r="AC34" i="1"/>
  <c r="U34" i="1"/>
  <c r="V36" i="1"/>
  <c r="N36" i="1"/>
  <c r="AQ38" i="1"/>
  <c r="AI38" i="1"/>
  <c r="V30" i="1"/>
  <c r="N30" i="1"/>
  <c r="AP30" i="1"/>
  <c r="AQ32" i="1"/>
  <c r="AI32" i="1"/>
  <c r="AJ34" i="1"/>
  <c r="AB34" i="1"/>
  <c r="AC36" i="1"/>
  <c r="U36" i="1"/>
  <c r="V38" i="1"/>
  <c r="N38" i="1"/>
  <c r="AP38" i="1"/>
  <c r="AI35" i="1"/>
  <c r="AI37" i="1"/>
  <c r="L49" i="1"/>
  <c r="K51" i="1"/>
  <c r="L51" i="1" s="1"/>
  <c r="U23" i="1"/>
  <c r="U24" i="1"/>
  <c r="U25" i="1"/>
  <c r="AQ26" i="1"/>
  <c r="AI26" i="1"/>
  <c r="U27" i="1"/>
  <c r="AC27" i="1"/>
  <c r="AP28" i="1"/>
  <c r="N29" i="1"/>
  <c r="O29" i="1" s="1"/>
  <c r="N31" i="1"/>
  <c r="N33" i="1"/>
  <c r="N35" i="1"/>
  <c r="N37" i="1"/>
  <c r="N40" i="1"/>
  <c r="AJ41" i="1"/>
  <c r="AB41" i="1"/>
  <c r="N42" i="1"/>
  <c r="AB43" i="1"/>
  <c r="AF51" i="1"/>
  <c r="AG51" i="1" s="1"/>
  <c r="AG49" i="1"/>
  <c r="AF52" i="1"/>
  <c r="AG52" i="1" s="1"/>
  <c r="K52" i="1"/>
  <c r="L52" i="1" s="1"/>
  <c r="AP24" i="1"/>
  <c r="AP25" i="1"/>
  <c r="AQ27" i="1"/>
  <c r="AI27" i="1"/>
  <c r="AI31" i="1"/>
  <c r="AI33" i="1"/>
  <c r="AQ43" i="1"/>
  <c r="AI43" i="1"/>
  <c r="AQ25" i="1"/>
  <c r="AB26" i="1"/>
  <c r="N27" i="1"/>
  <c r="V28" i="1"/>
  <c r="AQ28" i="1"/>
  <c r="AI28" i="1"/>
  <c r="AB29" i="1"/>
  <c r="AC29" i="1" s="1"/>
  <c r="AB31" i="1"/>
  <c r="AB33" i="1"/>
  <c r="AB35" i="1"/>
  <c r="AB37" i="1"/>
  <c r="AB40" i="1"/>
  <c r="AJ40" i="1"/>
  <c r="U42" i="1"/>
  <c r="V42" i="1" s="1"/>
  <c r="AQ42" i="1"/>
  <c r="AI42" i="1"/>
  <c r="U43" i="1"/>
  <c r="N44" i="1"/>
  <c r="O44" i="1" s="1"/>
  <c r="AJ46" i="1"/>
  <c r="AB46" i="1"/>
  <c r="AC46" i="1" s="1"/>
  <c r="L48" i="1"/>
  <c r="AE48" i="1"/>
  <c r="Z48" i="1"/>
  <c r="AM52" i="1"/>
  <c r="AN52" i="1" s="1"/>
  <c r="AM51" i="1"/>
  <c r="AN51" i="1" s="1"/>
  <c r="AN49" i="1"/>
  <c r="AI53" i="1"/>
  <c r="AJ53" i="1" s="1"/>
  <c r="AB53" i="1"/>
  <c r="AC53" i="1" s="1"/>
  <c r="AG39" i="1"/>
  <c r="AP23" i="1"/>
  <c r="H39" i="1"/>
  <c r="AE54" i="1"/>
  <c r="Z54" i="1"/>
  <c r="Z39" i="1"/>
  <c r="AI23" i="1"/>
  <c r="AJ23" i="1" s="1"/>
  <c r="AI24" i="1"/>
  <c r="AB23" i="1"/>
  <c r="AB24" i="1"/>
  <c r="AB25" i="1"/>
  <c r="U26" i="1"/>
  <c r="U29" i="1"/>
  <c r="V29" i="1" s="1"/>
  <c r="U31" i="1"/>
  <c r="V31" i="1" s="1"/>
  <c r="U33" i="1"/>
  <c r="U35" i="1"/>
  <c r="U37" i="1"/>
  <c r="U40" i="1"/>
  <c r="V40" i="1" s="1"/>
  <c r="U41" i="1"/>
  <c r="V41" i="1" s="1"/>
  <c r="V43" i="1"/>
  <c r="N43" i="1"/>
  <c r="X44" i="1"/>
  <c r="AE44" i="1" s="1"/>
  <c r="AL44" i="1" s="1"/>
  <c r="S44" i="1"/>
  <c r="AI45" i="1"/>
  <c r="AJ45" i="1" s="1"/>
  <c r="AI46" i="1"/>
  <c r="AN44" i="1"/>
  <c r="G52" i="1"/>
  <c r="H52" i="1" s="1"/>
  <c r="G51" i="1"/>
  <c r="H51" i="1" s="1"/>
  <c r="AM55" i="1"/>
  <c r="AN55" i="1" s="1"/>
  <c r="AF55" i="1"/>
  <c r="AG55" i="1" s="1"/>
  <c r="Y55" i="1"/>
  <c r="Z55" i="1" s="1"/>
  <c r="R55" i="1"/>
  <c r="S55" i="1" s="1"/>
  <c r="K55" i="1"/>
  <c r="L55" i="1" s="1"/>
  <c r="H55" i="1"/>
  <c r="AM59" i="1"/>
  <c r="AN59" i="1" s="1"/>
  <c r="AF59" i="1"/>
  <c r="AG59" i="1" s="1"/>
  <c r="Y59" i="1"/>
  <c r="Z59" i="1" s="1"/>
  <c r="R59" i="1"/>
  <c r="S59" i="1" s="1"/>
  <c r="K59" i="1"/>
  <c r="L59" i="1" s="1"/>
  <c r="H59" i="1"/>
  <c r="AB42" i="1"/>
  <c r="AG44" i="1"/>
  <c r="S48" i="1"/>
  <c r="R49" i="1"/>
  <c r="H49" i="1"/>
  <c r="Z49" i="1"/>
  <c r="Y51" i="1"/>
  <c r="Z51" i="1" s="1"/>
  <c r="AB56" i="1"/>
  <c r="AC56" i="1" s="1"/>
  <c r="AM57" i="1"/>
  <c r="AN57" i="1" s="1"/>
  <c r="AF57" i="1"/>
  <c r="AG57" i="1" s="1"/>
  <c r="Y57" i="1"/>
  <c r="Z57" i="1" s="1"/>
  <c r="R57" i="1"/>
  <c r="S57" i="1" s="1"/>
  <c r="K57" i="1"/>
  <c r="L57" i="1" s="1"/>
  <c r="U53" i="1"/>
  <c r="V53" i="1" s="1"/>
  <c r="S54" i="1"/>
  <c r="AI56" i="1" l="1"/>
  <c r="AJ56" i="1" s="1"/>
  <c r="N58" i="1"/>
  <c r="O58" i="1" s="1"/>
  <c r="AP56" i="1"/>
  <c r="AP55" i="1"/>
  <c r="AQ55" i="1" s="1"/>
  <c r="N45" i="1"/>
  <c r="O45" i="1" s="1"/>
  <c r="AP58" i="1"/>
  <c r="AQ58" i="1" s="1"/>
  <c r="L47" i="1"/>
  <c r="L50" i="1" s="1"/>
  <c r="L61" i="1" s="1"/>
  <c r="AQ56" i="1"/>
  <c r="AP52" i="1"/>
  <c r="AQ52" i="1" s="1"/>
  <c r="N56" i="1"/>
  <c r="O56" i="1" s="1"/>
  <c r="U56" i="1"/>
  <c r="V56" i="1" s="1"/>
  <c r="I5" i="28"/>
  <c r="U39" i="1"/>
  <c r="V39" i="1" s="1"/>
  <c r="AQ23" i="1"/>
  <c r="G5" i="28"/>
  <c r="H5" i="28"/>
  <c r="AC23" i="1"/>
  <c r="V23" i="1"/>
  <c r="F5" i="28"/>
  <c r="E5" i="28"/>
  <c r="U59" i="1"/>
  <c r="V59" i="1" s="1"/>
  <c r="AB55" i="1"/>
  <c r="AC55" i="1" s="1"/>
  <c r="AB54" i="1"/>
  <c r="AC54" i="1" s="1"/>
  <c r="AI39" i="1"/>
  <c r="AJ39" i="1" s="1"/>
  <c r="AG47" i="1"/>
  <c r="N48" i="1"/>
  <c r="O48" i="1" s="1"/>
  <c r="U57" i="1"/>
  <c r="V57" i="1" s="1"/>
  <c r="AI59" i="1"/>
  <c r="AJ59" i="1" s="1"/>
  <c r="N55" i="1"/>
  <c r="O55" i="1" s="1"/>
  <c r="AP44" i="1"/>
  <c r="AQ44" i="1" s="1"/>
  <c r="H47" i="1"/>
  <c r="AB48" i="1"/>
  <c r="AC48" i="1" s="1"/>
  <c r="N52" i="1"/>
  <c r="O52" i="1" s="1"/>
  <c r="AB57" i="1"/>
  <c r="AC57" i="1" s="1"/>
  <c r="N59" i="1"/>
  <c r="O59" i="1" s="1"/>
  <c r="AP59" i="1"/>
  <c r="AQ59" i="1" s="1"/>
  <c r="U55" i="1"/>
  <c r="V55" i="1" s="1"/>
  <c r="AB39" i="1"/>
  <c r="AC39" i="1" s="1"/>
  <c r="AP49" i="1"/>
  <c r="AQ49" i="1" s="1"/>
  <c r="AL48" i="1"/>
  <c r="AN48" i="1" s="1"/>
  <c r="AG48" i="1"/>
  <c r="AI52" i="1"/>
  <c r="AJ52" i="1" s="1"/>
  <c r="U54" i="1"/>
  <c r="V54" i="1" s="1"/>
  <c r="AI57" i="1"/>
  <c r="AJ57" i="1" s="1"/>
  <c r="R52" i="1"/>
  <c r="S52" i="1" s="1"/>
  <c r="S49" i="1"/>
  <c r="AB49" i="1" s="1"/>
  <c r="R51" i="1"/>
  <c r="S51" i="1" s="1"/>
  <c r="AB51" i="1" s="1"/>
  <c r="U44" i="1"/>
  <c r="V44" i="1" s="1"/>
  <c r="AP51" i="1"/>
  <c r="AI49" i="1"/>
  <c r="AJ49" i="1" s="1"/>
  <c r="N51" i="1"/>
  <c r="O51" i="1" s="1"/>
  <c r="AN47" i="1"/>
  <c r="AP39" i="1"/>
  <c r="AQ39" i="1" s="1"/>
  <c r="N57" i="1"/>
  <c r="O57" i="1" s="1"/>
  <c r="AP57" i="1"/>
  <c r="AQ57" i="1" s="1"/>
  <c r="U48" i="1"/>
  <c r="V48" i="1" s="1"/>
  <c r="AB59" i="1"/>
  <c r="AC59" i="1" s="1"/>
  <c r="AI55" i="1"/>
  <c r="AJ55" i="1" s="1"/>
  <c r="AG54" i="1"/>
  <c r="AL54" i="1"/>
  <c r="AN54" i="1" s="1"/>
  <c r="AQ51" i="1"/>
  <c r="AI51" i="1"/>
  <c r="AJ51" i="1" s="1"/>
  <c r="N49" i="1"/>
  <c r="O49" i="1" s="1"/>
  <c r="Z44" i="1"/>
  <c r="Z47" i="1" s="1"/>
  <c r="N39" i="1"/>
  <c r="O39" i="1" s="1"/>
  <c r="S47" i="1"/>
  <c r="N47" i="1" l="1"/>
  <c r="O47" i="1" s="1"/>
  <c r="H6" i="28"/>
  <c r="I6" i="28"/>
  <c r="G6" i="28"/>
  <c r="AP54" i="1"/>
  <c r="AQ54" i="1" s="1"/>
  <c r="L78" i="1"/>
  <c r="F6" i="28"/>
  <c r="E6" i="28"/>
  <c r="AB47" i="1"/>
  <c r="AC47" i="1" s="1"/>
  <c r="Z50" i="1"/>
  <c r="L62" i="1"/>
  <c r="L63" i="1" s="1"/>
  <c r="U51" i="1"/>
  <c r="V51" i="1" s="1"/>
  <c r="AC51" i="1"/>
  <c r="AI48" i="1"/>
  <c r="AJ48" i="1" s="1"/>
  <c r="AI47" i="1"/>
  <c r="AJ47" i="1" s="1"/>
  <c r="AG50" i="1"/>
  <c r="AN50" i="1"/>
  <c r="AN61" i="1" s="1"/>
  <c r="AP47" i="1"/>
  <c r="AQ47" i="1" s="1"/>
  <c r="AC49" i="1"/>
  <c r="U49" i="1"/>
  <c r="V49" i="1" s="1"/>
  <c r="L67" i="1"/>
  <c r="AP48" i="1"/>
  <c r="AQ48" i="1" s="1"/>
  <c r="S50" i="1"/>
  <c r="U47" i="1"/>
  <c r="V47" i="1" s="1"/>
  <c r="AB44" i="1"/>
  <c r="AC44" i="1" s="1"/>
  <c r="AI54" i="1"/>
  <c r="AJ54" i="1" s="1"/>
  <c r="U52" i="1"/>
  <c r="V52" i="1" s="1"/>
  <c r="AB52" i="1"/>
  <c r="AC52" i="1" s="1"/>
  <c r="H50" i="1"/>
  <c r="AI44" i="1"/>
  <c r="AJ44" i="1" s="1"/>
  <c r="AN78" i="1" l="1"/>
  <c r="AN79" i="1" s="1"/>
  <c r="L79" i="1"/>
  <c r="L64" i="1"/>
  <c r="H67" i="1"/>
  <c r="N67" i="1" s="1"/>
  <c r="H61" i="1"/>
  <c r="L68" i="1"/>
  <c r="L69" i="1" s="1"/>
  <c r="AI50" i="1"/>
  <c r="AJ50" i="1" s="1"/>
  <c r="AG67" i="1"/>
  <c r="AG61" i="1"/>
  <c r="AB50" i="1"/>
  <c r="AC50" i="1" s="1"/>
  <c r="Z67" i="1"/>
  <c r="Z61" i="1"/>
  <c r="AN62" i="1"/>
  <c r="AN63" i="1" s="1"/>
  <c r="U50" i="1"/>
  <c r="V50" i="1" s="1"/>
  <c r="S67" i="1"/>
  <c r="N50" i="1"/>
  <c r="O50" i="1" s="1"/>
  <c r="AP50" i="1"/>
  <c r="AQ50" i="1" s="1"/>
  <c r="AN67" i="1"/>
  <c r="S61" i="1"/>
  <c r="AN80" i="1" l="1"/>
  <c r="AN81" i="1" s="1"/>
  <c r="AG78" i="1"/>
  <c r="AP77" i="1"/>
  <c r="AQ77" i="1" s="1"/>
  <c r="AP61" i="1"/>
  <c r="AQ61" i="1" s="1"/>
  <c r="AI77" i="1"/>
  <c r="AJ77" i="1" s="1"/>
  <c r="Z78" i="1"/>
  <c r="Z79" i="1" s="1"/>
  <c r="AB77" i="1"/>
  <c r="AC77" i="1" s="1"/>
  <c r="S78" i="1"/>
  <c r="U77" i="1"/>
  <c r="V77" i="1" s="1"/>
  <c r="L80" i="1"/>
  <c r="L81" i="1" s="1"/>
  <c r="H78" i="1"/>
  <c r="N78" i="1" s="1"/>
  <c r="O78" i="1" s="1"/>
  <c r="N77" i="1"/>
  <c r="O77" i="1" s="1"/>
  <c r="AN68" i="1"/>
  <c r="AP67" i="1"/>
  <c r="AQ67" i="1" s="1"/>
  <c r="AN64" i="1"/>
  <c r="AN65" i="1" s="1"/>
  <c r="L70" i="1"/>
  <c r="AB61" i="1"/>
  <c r="AC61" i="1" s="1"/>
  <c r="Z62" i="1"/>
  <c r="AI61" i="1"/>
  <c r="AJ61" i="1" s="1"/>
  <c r="AG62" i="1"/>
  <c r="AG63" i="1" s="1"/>
  <c r="H62" i="1"/>
  <c r="H63" i="1" s="1"/>
  <c r="N61" i="1"/>
  <c r="O61" i="1" s="1"/>
  <c r="AB67" i="1"/>
  <c r="AC67" i="1" s="1"/>
  <c r="Z68" i="1"/>
  <c r="AI67" i="1"/>
  <c r="AJ67" i="1" s="1"/>
  <c r="AG68" i="1"/>
  <c r="H68" i="1"/>
  <c r="N68" i="1" s="1"/>
  <c r="O67" i="1"/>
  <c r="S62" i="1"/>
  <c r="S63" i="1" s="1"/>
  <c r="U61" i="1"/>
  <c r="V61" i="1" s="1"/>
  <c r="S68" i="1"/>
  <c r="S69" i="1" s="1"/>
  <c r="U67" i="1"/>
  <c r="V67" i="1" s="1"/>
  <c r="L65" i="1"/>
  <c r="H79" i="1" l="1"/>
  <c r="H80" i="1" s="1"/>
  <c r="N80" i="1" s="1"/>
  <c r="O80" i="1" s="1"/>
  <c r="AP62" i="1"/>
  <c r="AQ62" i="1" s="1"/>
  <c r="AP78" i="1"/>
  <c r="AQ78" i="1" s="1"/>
  <c r="AG79" i="1"/>
  <c r="AI79" i="1" s="1"/>
  <c r="AJ79" i="1" s="1"/>
  <c r="Z80" i="1"/>
  <c r="AI78" i="1"/>
  <c r="AJ78" i="1" s="1"/>
  <c r="AB78" i="1"/>
  <c r="AC78" i="1" s="1"/>
  <c r="U78" i="1"/>
  <c r="V78" i="1" s="1"/>
  <c r="S79" i="1"/>
  <c r="H64" i="1"/>
  <c r="N63" i="1"/>
  <c r="O63" i="1" s="1"/>
  <c r="S70" i="1"/>
  <c r="U69" i="1"/>
  <c r="V69" i="1" s="1"/>
  <c r="H69" i="1"/>
  <c r="L71" i="1"/>
  <c r="S64" i="1"/>
  <c r="U63" i="1"/>
  <c r="V63" i="1" s="1"/>
  <c r="AI68" i="1"/>
  <c r="AJ68" i="1" s="1"/>
  <c r="N62" i="1"/>
  <c r="O62" i="1" s="1"/>
  <c r="AG64" i="1"/>
  <c r="AP64" i="1" s="1"/>
  <c r="AG69" i="1"/>
  <c r="AB68" i="1"/>
  <c r="AC68" i="1" s="1"/>
  <c r="AI62" i="1"/>
  <c r="AJ62" i="1" s="1"/>
  <c r="AB62" i="1"/>
  <c r="AC62" i="1" s="1"/>
  <c r="AP63" i="1"/>
  <c r="AQ63" i="1" s="1"/>
  <c r="AP68" i="1"/>
  <c r="AQ68" i="1" s="1"/>
  <c r="O68" i="1"/>
  <c r="U68" i="1"/>
  <c r="V68" i="1" s="1"/>
  <c r="U62" i="1"/>
  <c r="V62" i="1" s="1"/>
  <c r="Z69" i="1"/>
  <c r="Z63" i="1"/>
  <c r="AN69" i="1"/>
  <c r="N79" i="1" l="1"/>
  <c r="O79" i="1" s="1"/>
  <c r="AG65" i="1"/>
  <c r="AG80" i="1"/>
  <c r="AG81" i="1" s="1"/>
  <c r="AP79" i="1"/>
  <c r="AQ79" i="1" s="1"/>
  <c r="Z81" i="1"/>
  <c r="AB79" i="1"/>
  <c r="AC79" i="1" s="1"/>
  <c r="S80" i="1"/>
  <c r="S81" i="1" s="1"/>
  <c r="U79" i="1"/>
  <c r="V79" i="1" s="1"/>
  <c r="H81" i="1"/>
  <c r="U64" i="1"/>
  <c r="V64" i="1" s="1"/>
  <c r="AB63" i="1"/>
  <c r="AC63" i="1" s="1"/>
  <c r="Z64" i="1"/>
  <c r="AI64" i="1" s="1"/>
  <c r="AI69" i="1"/>
  <c r="AJ69" i="1" s="1"/>
  <c r="AG70" i="1"/>
  <c r="AG71" i="1" s="1"/>
  <c r="AI63" i="1"/>
  <c r="AJ63" i="1" s="1"/>
  <c r="S65" i="1"/>
  <c r="AB69" i="1"/>
  <c r="AC69" i="1" s="1"/>
  <c r="Z70" i="1"/>
  <c r="Z71" i="1" s="1"/>
  <c r="U70" i="1"/>
  <c r="V70" i="1" s="1"/>
  <c r="N64" i="1"/>
  <c r="O64" i="1" s="1"/>
  <c r="AN70" i="1"/>
  <c r="AP69" i="1"/>
  <c r="AQ69" i="1" s="1"/>
  <c r="AP65" i="1"/>
  <c r="AQ65" i="1" s="1"/>
  <c r="I8" i="28" s="1"/>
  <c r="AQ64" i="1"/>
  <c r="H70" i="1"/>
  <c r="N69" i="1"/>
  <c r="O69" i="1" s="1"/>
  <c r="S71" i="1"/>
  <c r="H65" i="1"/>
  <c r="AP70" i="1" l="1"/>
  <c r="AQ70" i="1" s="1"/>
  <c r="AI81" i="1"/>
  <c r="AJ81" i="1" s="1"/>
  <c r="H7" i="28" s="1"/>
  <c r="H7" i="33" s="1"/>
  <c r="AI80" i="1"/>
  <c r="AJ80" i="1" s="1"/>
  <c r="AN71" i="1"/>
  <c r="AP71" i="1" s="1"/>
  <c r="AQ71" i="1" s="1"/>
  <c r="AP81" i="1"/>
  <c r="AQ81" i="1" s="1"/>
  <c r="I7" i="28" s="1"/>
  <c r="I7" i="33" s="1"/>
  <c r="AP80" i="1"/>
  <c r="AQ80" i="1" s="1"/>
  <c r="AB81" i="1"/>
  <c r="AC81" i="1" s="1"/>
  <c r="G7" i="28" s="1"/>
  <c r="G7" i="33" s="1"/>
  <c r="U81" i="1"/>
  <c r="V81" i="1" s="1"/>
  <c r="F7" i="28" s="1"/>
  <c r="F7" i="33" s="1"/>
  <c r="AB80" i="1"/>
  <c r="AC80" i="1" s="1"/>
  <c r="U80" i="1"/>
  <c r="V80" i="1" s="1"/>
  <c r="N81" i="1"/>
  <c r="O81" i="1" s="1"/>
  <c r="E7" i="28" s="1"/>
  <c r="E7" i="33" s="1"/>
  <c r="N65" i="1"/>
  <c r="O65" i="1" s="1"/>
  <c r="E8" i="28" s="1"/>
  <c r="N70" i="1"/>
  <c r="O70" i="1" s="1"/>
  <c r="AI71" i="1"/>
  <c r="AJ71" i="1" s="1"/>
  <c r="AJ64" i="1"/>
  <c r="AB64" i="1"/>
  <c r="AC64" i="1" s="1"/>
  <c r="U71" i="1"/>
  <c r="V71" i="1" s="1"/>
  <c r="H71" i="1"/>
  <c r="Z65" i="1"/>
  <c r="AB70" i="1"/>
  <c r="AC70" i="1" s="1"/>
  <c r="U65" i="1"/>
  <c r="V65" i="1" s="1"/>
  <c r="F8" i="28" s="1"/>
  <c r="AI70" i="1"/>
  <c r="AJ70" i="1" s="1"/>
  <c r="AB71" i="1"/>
  <c r="AC71" i="1" s="1"/>
  <c r="AB65" i="1" l="1"/>
  <c r="AC65" i="1" s="1"/>
  <c r="G8" i="28" s="1"/>
  <c r="AI65" i="1"/>
  <c r="AJ65" i="1" s="1"/>
  <c r="H8" i="28" s="1"/>
  <c r="N71" i="1"/>
  <c r="O71" i="1" s="1"/>
</calcChain>
</file>

<file path=xl/comments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sharedStrings.xml><?xml version="1.0" encoding="utf-8"?>
<sst xmlns="http://schemas.openxmlformats.org/spreadsheetml/2006/main" count="3236" uniqueCount="128">
  <si>
    <t>Appendix 2-W</t>
  </si>
  <si>
    <t>Bill Impacts</t>
  </si>
  <si>
    <t>Customer Class:</t>
  </si>
  <si>
    <t>Residential</t>
  </si>
  <si>
    <t>TOU / non-TOU:</t>
  </si>
  <si>
    <t>TOU</t>
  </si>
  <si>
    <t>Consumption</t>
  </si>
  <si>
    <t xml:space="preserve"> kWh</t>
  </si>
  <si>
    <t>Current Board-Approved</t>
  </si>
  <si>
    <t>2016 Proposed</t>
  </si>
  <si>
    <t>Impact 2016 vs 2015</t>
  </si>
  <si>
    <t>2017 Proposed</t>
  </si>
  <si>
    <t>Impact 2017 vs 2016</t>
  </si>
  <si>
    <t>2018 Proposed</t>
  </si>
  <si>
    <t>Impact 2018 vs 2017</t>
  </si>
  <si>
    <t>2019 Proposed</t>
  </si>
  <si>
    <t>Impact 2019 vs 2018</t>
  </si>
  <si>
    <t>2020 Proposed</t>
  </si>
  <si>
    <t>Impact 2020 vs 2019</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</si>
  <si>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</si>
  <si>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</si>
  <si>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</si>
  <si>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</si>
  <si>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</si>
  <si>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</si>
  <si>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</si>
  <si>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</si>
  <si>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</si>
  <si>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</si>
  <si>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</si>
  <si>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</si>
  <si>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</si>
  <si>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LRAM &amp; SSM Rate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</si>
  <si>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</si>
  <si>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</si>
  <si>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</si>
  <si>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</si>
  <si>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</si>
  <si>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</si>
  <si>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</si>
  <si>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</si>
  <si>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</si>
  <si>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</si>
  <si>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</si>
  <si>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</si>
  <si>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Debt Retirement Charge (DRC)</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</si>
  <si>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</si>
  <si>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</si>
  <si>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</si>
  <si>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</si>
  <si>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</si>
  <si>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</si>
  <si>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</si>
  <si>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</si>
  <si>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r>
      <t xml:space="preserve">Ontario Clean Energy Benefit </t>
    </r>
    <r>
      <rPr>
        <b/>
        <i/>
        <vertAlign val="superscript"/>
        <sz val="10"/>
        <rFont val="Arial"/>
        <family val="2"/>
      </rPr>
      <t>1</t>
    </r>
  </si>
  <si>
    <t>Total Bill on TOU (including OCEB)</t>
  </si>
  <si>
    <t>Total Bill on RPP (before Taxes)</t>
  </si>
  <si>
    <t>Total Bill on RPP (including OCEB)</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</si>
  <si>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</si>
  <si>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</si>
  <si>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</si>
  <si>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</si>
  <si>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</si>
  <si>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</si>
  <si>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</si>
  <si>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</si>
  <si>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</si>
  <si>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</si>
  <si>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</si>
  <si>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</si>
  <si>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</si>
  <si>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</si>
  <si>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</si>
  <si>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</si>
  <si>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</si>
  <si>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</si>
  <si>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</si>
  <si>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</si>
  <si>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</si>
  <si>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</si>
  <si>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</si>
  <si>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</si>
  <si>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2015 Approved</t>
  </si>
  <si>
    <t>Residential
 (800 kWh)</t>
  </si>
  <si>
    <t>Distribution Charge</t>
  </si>
  <si>
    <t>Change in Distribution Charge</t>
  </si>
  <si>
    <t>% Distribution Increase</t>
  </si>
  <si>
    <t>% Increase of Total Bill - No VA</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</si>
  <si>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</si>
  <si>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</si>
  <si>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</si>
  <si>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</si>
  <si>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</si>
  <si>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</si>
  <si>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</si>
  <si>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</si>
  <si>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</si>
  <si>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</si>
  <si>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</si>
  <si>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</si>
  <si>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</si>
  <si>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</si>
  <si>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</si>
  <si>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</si>
  <si>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</si>
  <si>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</si>
  <si>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</si>
  <si>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</si>
  <si>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</si>
  <si>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</si>
  <si>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</si>
  <si>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</si>
  <si>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</si>
  <si>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</si>
  <si>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</si>
  <si>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</si>
  <si>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</si>
  <si>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</si>
  <si>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</si>
  <si>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</si>
  <si>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</si>
  <si>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</si>
  <si>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</si>
  <si>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</si>
  <si>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</si>
  <si>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 xml:space="preserve">Rates Comparison - Amendment to Original Settlement </t>
  </si>
  <si>
    <t xml:space="preserve">Rates Summary - Per Original Settlement </t>
  </si>
  <si>
    <t>Rates Summary Amended Settlement - November 5,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</si>
</sst>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_-&quot;$&quot;* #,##0.0000_-;\-&quot;$&quot;* #,##0.0000_-;_-&quot;$&quot;* &quot;-&quot;??_-;_-@_-"/>
    <numFmt numFmtId="166" formatCode="_-&quot;$&quot;* #,##0.00000_-;\-&quot;$&quot;* #,##0.00000_-;_-&quot;$&quot;* &quot;-&quot;??_-;_-@_-"/>
    <numFmt numFmtId="167" formatCode="0.0000%"/>
    <numFmt numFmtId="168" formatCode="_(* #,##0.0_);_(* \(#,##0.0\);_(* &quot;-&quot;??_);_(@_)"/>
    <numFmt numFmtId="169" formatCode="#,##0.0"/>
    <numFmt numFmtId="170" formatCode="mm/dd/yyyy"/>
    <numFmt numFmtId="171" formatCode="0\-0"/>
    <numFmt numFmtId="172" formatCode="_(* #,##0_);_(* \(#,##0\);_(* &quot;-&quot;_);_(@_)"/>
    <numFmt numFmtId="173" formatCode="_(* #,##0.00_);_(* \(#,##0.00\);_(* &quot;-&quot;??_);_(@_)"/>
    <numFmt numFmtId="174" formatCode="_-* #,##0.0_-;\-* #,##0.0_-;_-* &quot;-&quot;??_-;_-@_-"/>
    <numFmt numFmtId="175" formatCode="_(&quot;$&quot;* #,##0_);_(&quot;$&quot;* \(#,##0\);_(&quot;$&quot;* &quot;-&quot;??_);_(@_)"/>
    <numFmt numFmtId="176" formatCode="&quot;$&quot;#,##0.00_);[Red]\(&quot;$&quot;#,##0.00\)"/>
    <numFmt numFmtId="177" formatCode="_(&quot;$&quot;* #,##0_);_(&quot;$&quot;* \(#,##0\);_(&quot;$&quot;* &quot;-&quot;_);_(@_)"/>
    <numFmt numFmtId="178" formatCode="_(&quot;$&quot;* #,##0.00_);_(&quot;$&quot;* \(#,##0.00\);_(&quot;$&quot;* &quot;-&quot;??_);_(@_)"/>
    <numFmt numFmtId="179" formatCode="&quot;$&quot;#,##0.00_);\(&quot;$&quot;#,##0.00\)"/>
    <numFmt numFmtId="180" formatCode="_(* #,##0_);_(* \(#,##0\);_(* &quot;-&quot;??_);_(@_)"/>
    <numFmt numFmtId="181" formatCode="&quot;$&quot;#,##0_);\(&quot;$&quot;#,##0\)"/>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s>
  <fonts count="8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b/>
      <i/>
      <vertAlign val="superscript"/>
      <sz val="10"/>
      <name val="Arial"/>
      <family val="2"/>
    </font>
    <font>
      <sz val="10"/>
      <color rgb="FFFF0000"/>
      <name val="Arial"/>
      <family val="2"/>
    </font>
    <font>
      <vertAlign val="superscript"/>
      <sz val="10"/>
      <name val="Arial"/>
      <family val="2"/>
    </font>
    <font>
      <i/>
      <sz val="10"/>
      <name val="Arial"/>
      <family val="2"/>
    </font>
    <font>
      <b/>
      <sz val="10"/>
      <color indexed="81"/>
      <name val="Arial"/>
      <family val="2"/>
    </font>
    <font>
      <b/>
      <sz val="8"/>
      <color indexed="81"/>
      <name val="Tahoma"/>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sz val="11"/>
      <color theme="9" tint="-0.249977111117893"/>
      <name val="Helvetica"/>
      <family val="2"/>
    </font>
    <font>
      <b/>
      <sz val="11"/>
      <color theme="1"/>
      <name val="Helvetica"/>
      <family val="2"/>
    </font>
    <font>
      <sz val="11"/>
      <name val="Calibri"/>
      <family val="2"/>
      <scheme val="minor"/>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theme="9" tint="-0.249977111117893"/>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657">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168" fontId="22" fillId="0" borderId="0"/>
    <xf numFmtId="168" fontId="22" fillId="0" borderId="0"/>
    <xf numFmtId="168" fontId="22" fillId="0" borderId="0"/>
    <xf numFmtId="168" fontId="22" fillId="0" borderId="0"/>
    <xf numFmtId="169" fontId="22" fillId="0" borderId="0"/>
    <xf numFmtId="169" fontId="22" fillId="0" borderId="0"/>
    <xf numFmtId="169" fontId="22" fillId="0" borderId="0"/>
    <xf numFmtId="169"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1" fontId="22" fillId="0" borderId="0"/>
    <xf numFmtId="171" fontId="22" fillId="0" borderId="0"/>
    <xf numFmtId="171" fontId="22" fillId="0" borderId="0"/>
    <xf numFmtId="171" fontId="22" fillId="0" borderId="0"/>
    <xf numFmtId="170" fontId="22" fillId="0" borderId="0"/>
    <xf numFmtId="0" fontId="4"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4" fillId="10" borderId="0" applyNumberFormat="0" applyBorder="0" applyAlignment="0" applyProtection="0"/>
    <xf numFmtId="0" fontId="37" fillId="41" borderId="0" applyNumberFormat="0" applyBorder="0" applyAlignment="0" applyProtection="0"/>
    <xf numFmtId="0" fontId="4"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41"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42"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43"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8" fillId="4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8" fillId="49"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8" fillId="5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49"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0" fillId="54"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0" fillId="55"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0" fillId="5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0" fillId="57"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40" fillId="5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40" fillId="58" borderId="0" applyNumberFormat="0" applyBorder="0" applyAlignment="0" applyProtection="0"/>
    <xf numFmtId="0" fontId="10" fillId="3" borderId="0" applyNumberFormat="0" applyBorder="0" applyAlignment="0" applyProtection="0"/>
    <xf numFmtId="0" fontId="41" fillId="42" borderId="0" applyNumberFormat="0" applyBorder="0" applyAlignment="0" applyProtection="0"/>
    <xf numFmtId="0" fontId="10" fillId="3"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1" fillId="4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14"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14"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44" fillId="59" borderId="30" applyNumberFormat="0" applyAlignment="0" applyProtection="0"/>
    <xf numFmtId="0" fontId="16" fillId="7" borderId="7" applyNumberFormat="0" applyAlignment="0" applyProtection="0"/>
    <xf numFmtId="0" fontId="16" fillId="7" borderId="7" applyNumberFormat="0" applyAlignment="0" applyProtection="0"/>
    <xf numFmtId="0" fontId="45" fillId="60" borderId="31" applyNumberFormat="0" applyAlignment="0" applyProtection="0"/>
    <xf numFmtId="41"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22" fillId="0" borderId="0">
      <alignment vertical="center"/>
    </xf>
    <xf numFmtId="41"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22" fillId="0" borderId="0">
      <alignment vertical="center"/>
    </xf>
    <xf numFmtId="41"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46" fillId="0" borderId="0" applyFont="0" applyFill="0" applyBorder="0" applyAlignment="0" applyProtection="0"/>
    <xf numFmtId="172" fontId="46" fillId="0" borderId="0" applyFont="0" applyFill="0" applyBorder="0" applyAlignment="0" applyProtection="0"/>
    <xf numFmtId="172" fontId="22" fillId="0" borderId="0">
      <alignment vertical="center"/>
    </xf>
    <xf numFmtId="172" fontId="22" fillId="0" borderId="0">
      <alignment vertical="center"/>
    </xf>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41" fontId="22" fillId="0" borderId="0">
      <alignment vertical="center"/>
    </xf>
    <xf numFmtId="41"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3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9" fontId="48" fillId="61" borderId="32" applyAlignment="0" applyProtection="0"/>
    <xf numFmtId="43" fontId="46" fillId="0" borderId="0" applyFont="0" applyFill="0" applyBorder="0" applyAlignment="0" applyProtection="0"/>
    <xf numFmtId="49" fontId="48" fillId="61" borderId="32"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68"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9" fontId="48" fillId="61" borderId="32"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68"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lignment vertical="center"/>
    </xf>
    <xf numFmtId="4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22" fillId="0" borderId="0">
      <alignment vertical="center"/>
    </xf>
    <xf numFmtId="4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3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47"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lignment vertical="center"/>
    </xf>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22" fillId="0" borderId="0">
      <alignment vertical="center"/>
    </xf>
    <xf numFmtId="174" fontId="22" fillId="0" borderId="0" applyFont="0" applyFill="0" applyBorder="0" applyAlignment="0" applyProtection="0"/>
    <xf numFmtId="43" fontId="22" fillId="0" borderId="0">
      <alignment vertical="center"/>
    </xf>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173" fontId="22" fillId="0" borderId="0">
      <alignment vertical="center"/>
    </xf>
    <xf numFmtId="173" fontId="22" fillId="0" borderId="0">
      <alignment vertical="center"/>
    </xf>
    <xf numFmtId="43" fontId="50"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17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6"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6"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68" fontId="37"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168" fontId="37" fillId="0" borderId="0" applyFont="0" applyFill="0" applyBorder="0" applyAlignment="0" applyProtection="0"/>
    <xf numFmtId="173" fontId="37"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22" fillId="0" borderId="0">
      <alignment vertical="center"/>
    </xf>
    <xf numFmtId="173" fontId="37" fillId="0" borderId="0" applyFont="0" applyFill="0" applyBorder="0" applyAlignment="0" applyProtection="0"/>
    <xf numFmtId="173" fontId="22" fillId="0" borderId="0">
      <alignment vertical="center"/>
    </xf>
    <xf numFmtId="173" fontId="46" fillId="0" borderId="0" applyFont="0" applyFill="0" applyBorder="0" applyAlignment="0" applyProtection="0"/>
    <xf numFmtId="173" fontId="37" fillId="0" borderId="0" applyFont="0" applyFill="0" applyBorder="0" applyAlignment="0" applyProtection="0"/>
    <xf numFmtId="173" fontId="4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6" fontId="22" fillId="0" borderId="0" applyFont="0" applyFill="0" applyBorder="0" applyAlignment="0" applyProtection="0"/>
    <xf numFmtId="43" fontId="22" fillId="0" borderId="0">
      <alignment vertical="center"/>
    </xf>
    <xf numFmtId="43" fontId="22" fillId="0" borderId="0">
      <alignment vertical="center"/>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6" fontId="22" fillId="0" borderId="0" applyFont="0" applyFill="0" applyBorder="0" applyAlignment="0" applyProtection="0"/>
    <xf numFmtId="43" fontId="22" fillId="0" borderId="0">
      <alignment vertical="center"/>
    </xf>
    <xf numFmtId="43" fontId="22" fillId="0" borderId="0">
      <alignment vertical="center"/>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7"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46"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2"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42"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172"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4" fillId="0" borderId="0" applyFont="0" applyFill="0" applyBorder="0" applyAlignment="0" applyProtection="0"/>
    <xf numFmtId="44" fontId="22" fillId="0" borderId="0" applyFont="0" applyFill="0" applyBorder="0" applyAlignment="0" applyProtection="0"/>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4" fontId="22" fillId="0" borderId="0" applyFont="0" applyFill="0" applyBorder="0" applyAlignment="0" applyProtection="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4" fontId="22" fillId="0" borderId="0" applyFont="0" applyFill="0" applyBorder="0" applyAlignment="0" applyProtection="0"/>
    <xf numFmtId="15" fontId="22" fillId="0" borderId="0"/>
    <xf numFmtId="0" fontId="18"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9" fillId="2" borderId="0" applyNumberFormat="0" applyBorder="0" applyAlignment="0" applyProtection="0"/>
    <xf numFmtId="0" fontId="52" fillId="43" borderId="0" applyNumberFormat="0" applyBorder="0" applyAlignment="0" applyProtection="0"/>
    <xf numFmtId="0" fontId="9" fillId="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2" fillId="43" borderId="0" applyNumberFormat="0" applyBorder="0" applyAlignment="0" applyProtection="0"/>
    <xf numFmtId="38" fontId="25" fillId="61" borderId="0" applyNumberFormat="0" applyBorder="0" applyAlignment="0" applyProtection="0"/>
    <xf numFmtId="0" fontId="6"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6"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3" applyNumberFormat="0" applyFill="0" applyAlignment="0" applyProtection="0"/>
    <xf numFmtId="0" fontId="7"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7"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7" fillId="0" borderId="34" applyNumberFormat="0" applyFill="0" applyAlignment="0" applyProtection="0"/>
    <xf numFmtId="0" fontId="8"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8"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0" fontId="12" fillId="5"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2" fillId="5"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5"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15"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182" fontId="22" fillId="0" borderId="0"/>
    <xf numFmtId="182" fontId="22" fillId="0" borderId="0"/>
    <xf numFmtId="182" fontId="22" fillId="0" borderId="0"/>
    <xf numFmtId="182" fontId="22" fillId="0" borderId="0"/>
    <xf numFmtId="180" fontId="22" fillId="0" borderId="0"/>
    <xf numFmtId="180" fontId="22" fillId="0" borderId="0"/>
    <xf numFmtId="180" fontId="22" fillId="0" borderId="0"/>
    <xf numFmtId="180" fontId="22" fillId="0" borderId="0"/>
    <xf numFmtId="182" fontId="22" fillId="0" borderId="0"/>
    <xf numFmtId="182" fontId="22" fillId="0" borderId="0"/>
    <xf numFmtId="182" fontId="22" fillId="0" borderId="0"/>
    <xf numFmtId="182" fontId="22" fillId="0" borderId="0"/>
    <xf numFmtId="0" fontId="11"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11"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63" borderId="0" applyNumberFormat="0" applyBorder="0" applyAlignment="0" applyProtection="0"/>
    <xf numFmtId="183" fontId="22" fillId="0" borderId="0"/>
    <xf numFmtId="183" fontId="22" fillId="0" borderId="0"/>
    <xf numFmtId="183" fontId="22" fillId="0" borderId="0"/>
    <xf numFmtId="183"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4"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22" fillId="0" borderId="0"/>
    <xf numFmtId="0" fontId="22" fillId="0" borderId="0"/>
    <xf numFmtId="0" fontId="22" fillId="0" borderId="0"/>
    <xf numFmtId="0" fontId="46" fillId="0" borderId="0"/>
    <xf numFmtId="0" fontId="22"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 fillId="0" borderId="0"/>
    <xf numFmtId="0" fontId="49" fillId="0" borderId="0"/>
    <xf numFmtId="0" fontId="4"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37"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7" fillId="0" borderId="0"/>
    <xf numFmtId="0" fontId="37" fillId="0" borderId="0"/>
    <xf numFmtId="0" fontId="37" fillId="0" borderId="0"/>
    <xf numFmtId="0" fontId="46" fillId="0" borderId="0"/>
    <xf numFmtId="0" fontId="46" fillId="0" borderId="0"/>
    <xf numFmtId="0" fontId="37" fillId="0" borderId="0"/>
    <xf numFmtId="0" fontId="22" fillId="0" borderId="0"/>
    <xf numFmtId="0" fontId="22" fillId="0" borderId="0"/>
    <xf numFmtId="0" fontId="46" fillId="0" borderId="0"/>
    <xf numFmtId="0" fontId="46" fillId="0" borderId="0"/>
    <xf numFmtId="0" fontId="46" fillId="0" borderId="0"/>
    <xf numFmtId="0" fontId="37" fillId="0" borderId="0"/>
    <xf numFmtId="0" fontId="22" fillId="0" borderId="0"/>
    <xf numFmtId="0" fontId="22" fillId="0" borderId="0"/>
    <xf numFmtId="0" fontId="46" fillId="0" borderId="0"/>
    <xf numFmtId="0" fontId="22" fillId="0" borderId="0">
      <alignment vertical="center"/>
    </xf>
    <xf numFmtId="0" fontId="37" fillId="0" borderId="0"/>
    <xf numFmtId="0" fontId="37" fillId="0" borderId="0"/>
    <xf numFmtId="0" fontId="46" fillId="0" borderId="0"/>
    <xf numFmtId="0" fontId="46" fillId="0" borderId="0"/>
    <xf numFmtId="0" fontId="46" fillId="0" borderId="0"/>
    <xf numFmtId="0" fontId="46" fillId="0" borderId="0"/>
    <xf numFmtId="0" fontId="46" fillId="0" borderId="0"/>
    <xf numFmtId="0" fontId="46"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6" fillId="0" borderId="0"/>
    <xf numFmtId="0" fontId="22" fillId="0" borderId="0"/>
    <xf numFmtId="0" fontId="22" fillId="0" borderId="0"/>
    <xf numFmtId="0" fontId="46" fillId="0" borderId="0"/>
    <xf numFmtId="0" fontId="46" fillId="0" borderId="0"/>
    <xf numFmtId="0" fontId="22" fillId="0" borderId="0"/>
    <xf numFmtId="0" fontId="46" fillId="0" borderId="0"/>
    <xf numFmtId="0" fontId="46" fillId="0" borderId="0"/>
    <xf numFmtId="0" fontId="46" fillId="0" borderId="0"/>
    <xf numFmtId="0" fontId="46" fillId="0" borderId="0"/>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22" fillId="0" borderId="0"/>
    <xf numFmtId="0" fontId="22" fillId="0" borderId="0"/>
    <xf numFmtId="0" fontId="22" fillId="0" borderId="0">
      <alignment vertical="center"/>
    </xf>
    <xf numFmtId="0" fontId="37" fillId="0" borderId="0"/>
    <xf numFmtId="0" fontId="22" fillId="0" borderId="0">
      <alignment vertical="center"/>
    </xf>
    <xf numFmtId="0" fontId="22" fillId="0" borderId="0">
      <alignment vertical="center"/>
    </xf>
    <xf numFmtId="0" fontId="37" fillId="0" borderId="0"/>
    <xf numFmtId="0" fontId="22" fillId="0" borderId="0"/>
    <xf numFmtId="0" fontId="46" fillId="0" borderId="0"/>
    <xf numFmtId="0" fontId="22" fillId="0" borderId="0"/>
    <xf numFmtId="0" fontId="37" fillId="0" borderId="0"/>
    <xf numFmtId="0" fontId="22" fillId="0" borderId="0"/>
    <xf numFmtId="0" fontId="22"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6" fillId="0" borderId="0"/>
    <xf numFmtId="0" fontId="22" fillId="0" borderId="0"/>
    <xf numFmtId="0" fontId="22" fillId="0" borderId="0"/>
    <xf numFmtId="0" fontId="46" fillId="0" borderId="0"/>
    <xf numFmtId="0" fontId="22"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2" fillId="0" borderId="0"/>
    <xf numFmtId="0" fontId="22" fillId="0" borderId="0"/>
    <xf numFmtId="0" fontId="22" fillId="0" borderId="0"/>
    <xf numFmtId="0" fontId="47" fillId="0" borderId="0"/>
    <xf numFmtId="0" fontId="47" fillId="0" borderId="0"/>
    <xf numFmtId="0" fontId="37" fillId="0" borderId="0"/>
    <xf numFmtId="0" fontId="47" fillId="0" borderId="0"/>
    <xf numFmtId="0" fontId="47" fillId="0" borderId="0"/>
    <xf numFmtId="0" fontId="47" fillId="0" borderId="0"/>
    <xf numFmtId="0" fontId="47" fillId="0" borderId="0"/>
    <xf numFmtId="0" fontId="22" fillId="0" borderId="0"/>
    <xf numFmtId="0" fontId="47"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22"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22" fillId="0" borderId="0">
      <alignment vertical="center"/>
    </xf>
    <xf numFmtId="0" fontId="67" fillId="0" borderId="0">
      <alignment vertical="top"/>
    </xf>
    <xf numFmtId="0" fontId="22" fillId="0" borderId="0">
      <alignment vertical="center"/>
    </xf>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47" fillId="0" borderId="0"/>
    <xf numFmtId="0" fontId="37" fillId="0" borderId="0"/>
    <xf numFmtId="0" fontId="47" fillId="0" borderId="0"/>
    <xf numFmtId="0" fontId="22" fillId="0" borderId="0">
      <alignment vertical="center"/>
    </xf>
    <xf numFmtId="0" fontId="47" fillId="0" borderId="0"/>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alignment vertical="center"/>
    </xf>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46"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22" fillId="0" borderId="0">
      <alignment vertical="center"/>
    </xf>
    <xf numFmtId="0" fontId="22" fillId="0" borderId="0">
      <alignment vertical="center"/>
    </xf>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37" fillId="0" borderId="0"/>
    <xf numFmtId="0" fontId="22" fillId="0" borderId="0"/>
    <xf numFmtId="0" fontId="22" fillId="0" borderId="0"/>
    <xf numFmtId="0" fontId="37" fillId="0" borderId="0"/>
    <xf numFmtId="0" fontId="22" fillId="0" borderId="0">
      <alignment vertical="center"/>
    </xf>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22" fillId="0" borderId="0"/>
    <xf numFmtId="0" fontId="47" fillId="0" borderId="0"/>
    <xf numFmtId="0" fontId="37" fillId="0" borderId="0"/>
    <xf numFmtId="0" fontId="46" fillId="0" borderId="0"/>
    <xf numFmtId="0" fontId="4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0" fillId="64" borderId="37"/>
    <xf numFmtId="0" fontId="22" fillId="0" borderId="0"/>
    <xf numFmtId="0" fontId="22" fillId="0" borderId="0"/>
    <xf numFmtId="0" fontId="50" fillId="64" borderId="37"/>
    <xf numFmtId="0" fontId="37" fillId="0" borderId="0"/>
    <xf numFmtId="0" fontId="46"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37" fillId="0" borderId="0"/>
    <xf numFmtId="0" fontId="37" fillId="0" borderId="0"/>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46" fillId="0" borderId="0"/>
    <xf numFmtId="0" fontId="37" fillId="0" borderId="0"/>
    <xf numFmtId="0" fontId="37" fillId="0" borderId="0"/>
    <xf numFmtId="0" fontId="37" fillId="0" borderId="0"/>
    <xf numFmtId="0" fontId="49" fillId="0" borderId="0"/>
    <xf numFmtId="0" fontId="22" fillId="0" borderId="0">
      <alignment vertical="center"/>
    </xf>
    <xf numFmtId="0" fontId="22" fillId="0" borderId="0">
      <alignment vertical="center"/>
    </xf>
    <xf numFmtId="0" fontId="37" fillId="0" borderId="0"/>
    <xf numFmtId="0" fontId="22" fillId="0" borderId="0">
      <alignment vertical="center"/>
    </xf>
    <xf numFmtId="0" fontId="22" fillId="0" borderId="0"/>
    <xf numFmtId="0" fontId="22" fillId="0" borderId="0"/>
    <xf numFmtId="0" fontId="22" fillId="0" borderId="0">
      <alignment vertical="center"/>
    </xf>
    <xf numFmtId="0" fontId="37" fillId="0" borderId="0"/>
    <xf numFmtId="0" fontId="22" fillId="0" borderId="0"/>
    <xf numFmtId="0" fontId="22" fillId="0" borderId="0"/>
    <xf numFmtId="0" fontId="37" fillId="0" borderId="0"/>
    <xf numFmtId="0" fontId="22" fillId="0" borderId="0"/>
    <xf numFmtId="0" fontId="22" fillId="0" borderId="0"/>
    <xf numFmtId="0" fontId="67" fillId="0" borderId="0">
      <alignment vertical="top"/>
    </xf>
    <xf numFmtId="0" fontId="47"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7" fillId="0" borderId="0"/>
    <xf numFmtId="0" fontId="49" fillId="0" borderId="0"/>
    <xf numFmtId="0" fontId="47"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22" fillId="0" borderId="0"/>
    <xf numFmtId="0" fontId="22"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64" borderId="37"/>
    <xf numFmtId="0" fontId="22"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22" fillId="0" borderId="0">
      <alignment vertical="center"/>
    </xf>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22" fillId="0" borderId="0">
      <alignment vertical="center"/>
    </xf>
    <xf numFmtId="0" fontId="37" fillId="0" borderId="0"/>
    <xf numFmtId="0" fontId="37" fillId="0" borderId="0"/>
    <xf numFmtId="0" fontId="22" fillId="0" borderId="0">
      <alignment vertical="center"/>
    </xf>
    <xf numFmtId="0" fontId="4" fillId="0" borderId="0"/>
    <xf numFmtId="0" fontId="46"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4" fillId="0" borderId="0"/>
    <xf numFmtId="0" fontId="37"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37"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37"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47" fillId="0" borderId="0"/>
    <xf numFmtId="0" fontId="4" fillId="0" borderId="0"/>
    <xf numFmtId="0" fontId="4" fillId="0" borderId="0"/>
    <xf numFmtId="0" fontId="4" fillId="0" borderId="0"/>
    <xf numFmtId="0" fontId="4" fillId="0" borderId="0"/>
    <xf numFmtId="0" fontId="37"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37" fillId="0" borderId="0"/>
    <xf numFmtId="0" fontId="37" fillId="0" borderId="0"/>
    <xf numFmtId="0" fontId="22" fillId="0" borderId="0">
      <alignment vertical="center"/>
    </xf>
    <xf numFmtId="0" fontId="4" fillId="0" borderId="0"/>
    <xf numFmtId="0" fontId="37" fillId="0" borderId="0"/>
    <xf numFmtId="0" fontId="37" fillId="0" borderId="0"/>
    <xf numFmtId="0" fontId="37"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22" fillId="0" borderId="0"/>
    <xf numFmtId="0" fontId="22"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37"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7" fillId="0" borderId="0"/>
    <xf numFmtId="0" fontId="22" fillId="0" borderId="0">
      <alignment vertical="center"/>
    </xf>
    <xf numFmtId="0" fontId="22" fillId="0" borderId="0">
      <alignment vertical="center"/>
    </xf>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22"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47"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xf numFmtId="0" fontId="46" fillId="0" borderId="0"/>
    <xf numFmtId="0" fontId="22" fillId="0" borderId="0">
      <alignment vertical="center"/>
    </xf>
    <xf numFmtId="0" fontId="22" fillId="0" borderId="0">
      <alignment vertical="center"/>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46"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6"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46" fillId="0" borderId="0"/>
    <xf numFmtId="0" fontId="46" fillId="0" borderId="0"/>
    <xf numFmtId="0" fontId="22"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37" fillId="0" borderId="0"/>
    <xf numFmtId="0" fontId="37"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37"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37" fillId="0" borderId="0"/>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6"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22" fillId="0" borderId="0">
      <alignment vertical="center"/>
    </xf>
    <xf numFmtId="0" fontId="22" fillId="0" borderId="0"/>
    <xf numFmtId="0" fontId="37" fillId="0" borderId="0"/>
    <xf numFmtId="0" fontId="46" fillId="0" borderId="0"/>
    <xf numFmtId="0" fontId="22" fillId="0" borderId="0"/>
    <xf numFmtId="0" fontId="37" fillId="0" borderId="0"/>
    <xf numFmtId="0" fontId="22" fillId="0" borderId="0"/>
    <xf numFmtId="0" fontId="37" fillId="0" borderId="0"/>
    <xf numFmtId="0" fontId="37" fillId="0" borderId="0"/>
    <xf numFmtId="0" fontId="37"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46"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46" fillId="0" borderId="0"/>
    <xf numFmtId="0" fontId="22" fillId="0" borderId="0">
      <alignment vertical="center"/>
    </xf>
    <xf numFmtId="0" fontId="22" fillId="0" borderId="0"/>
    <xf numFmtId="0" fontId="22" fillId="0" borderId="0"/>
    <xf numFmtId="0" fontId="46"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4"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 fillId="8" borderId="8" applyNumberFormat="0" applyFont="0" applyAlignment="0" applyProtection="0"/>
    <xf numFmtId="0" fontId="47" fillId="8" borderId="8" applyNumberFormat="0" applyFont="0" applyAlignment="0" applyProtection="0"/>
    <xf numFmtId="0" fontId="4"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13" fillId="6"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0" fontId="13" fillId="6"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0" fontId="5"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9" fillId="0" borderId="9"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9" fillId="0" borderId="9"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4" fillId="0" borderId="0" applyNumberForma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75">
    <xf numFmtId="0" fontId="0" fillId="0" borderId="0" xfId="0"/>
    <xf numFmtId="0" fontId="23" fillId="33" borderId="0" xfId="0" applyFont="1" applyFill="1" applyAlignment="1" applyProtection="1">
      <alignment vertical="top" wrapText="1"/>
    </xf>
    <xf numFmtId="0" fontId="0" fillId="33" borderId="0" xfId="0" applyFill="1" applyBorder="1" applyProtection="1"/>
    <xf numFmtId="0" fontId="26" fillId="33" borderId="0" xfId="0" applyFont="1" applyFill="1" applyBorder="1" applyAlignment="1" applyProtection="1"/>
    <xf numFmtId="0" fontId="0" fillId="33" borderId="0" xfId="0" applyFill="1" applyBorder="1" applyAlignment="1" applyProtection="1">
      <alignment horizontal="left" indent="1"/>
    </xf>
    <xf numFmtId="0" fontId="27" fillId="33" borderId="0" xfId="0" applyFont="1" applyFill="1" applyBorder="1" applyAlignment="1" applyProtection="1"/>
    <xf numFmtId="0" fontId="0" fillId="0" borderId="0" xfId="0" applyProtection="1"/>
    <xf numFmtId="0" fontId="24" fillId="0" borderId="0" xfId="0" applyFont="1" applyAlignment="1" applyProtection="1">
      <alignment horizontal="right"/>
    </xf>
    <xf numFmtId="0" fontId="22" fillId="0" borderId="0" xfId="0" applyFont="1" applyAlignment="1" applyProtection="1">
      <alignment horizontal="right"/>
    </xf>
    <xf numFmtId="0" fontId="27" fillId="0" borderId="0" xfId="0" applyFont="1" applyAlignment="1" applyProtection="1">
      <alignment horizontal="center"/>
    </xf>
    <xf numFmtId="0" fontId="29" fillId="35" borderId="0" xfId="0" applyFont="1" applyFill="1" applyAlignment="1" applyProtection="1">
      <alignment horizontal="center"/>
    </xf>
    <xf numFmtId="0" fontId="22" fillId="0" borderId="0" xfId="0" applyFont="1" applyProtection="1"/>
    <xf numFmtId="0" fontId="24" fillId="0" borderId="0" xfId="0" applyFont="1" applyProtection="1"/>
    <xf numFmtId="164" fontId="24" fillId="34" borderId="11" xfId="1" applyNumberFormat="1" applyFont="1" applyFill="1" applyBorder="1" applyProtection="1">
      <protection locked="0"/>
    </xf>
    <xf numFmtId="0" fontId="24" fillId="0" borderId="0" xfId="0" applyFont="1" applyAlignment="1" applyProtection="1"/>
    <xf numFmtId="0" fontId="24" fillId="0" borderId="0" xfId="0" applyFont="1" applyAlignment="1" applyProtection="1">
      <alignment horizontal="center"/>
    </xf>
    <xf numFmtId="0" fontId="24" fillId="0" borderId="15" xfId="0" applyFont="1" applyBorder="1" applyAlignment="1" applyProtection="1">
      <alignment horizontal="center"/>
    </xf>
    <xf numFmtId="0" fontId="24" fillId="0" borderId="16" xfId="0" applyFont="1" applyBorder="1" applyAlignment="1" applyProtection="1">
      <alignment horizontal="center"/>
    </xf>
    <xf numFmtId="0" fontId="24" fillId="0" borderId="17" xfId="0" applyFont="1" applyBorder="1" applyAlignment="1" applyProtection="1">
      <alignment horizontal="center"/>
    </xf>
    <xf numFmtId="0" fontId="24" fillId="0" borderId="19" xfId="0" quotePrefix="1" applyFont="1" applyBorder="1" applyAlignment="1" applyProtection="1">
      <alignment horizontal="center"/>
    </xf>
    <xf numFmtId="0" fontId="24"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65"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65"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4"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13" xfId="0" applyFill="1" applyBorder="1" applyAlignment="1" applyProtection="1">
      <alignment vertical="top"/>
      <protection locked="0"/>
    </xf>
    <xf numFmtId="165" fontId="0" fillId="36" borderId="11" xfId="2" applyNumberFormat="1" applyFont="1" applyFill="1" applyBorder="1" applyAlignment="1" applyProtection="1">
      <alignment vertical="top"/>
      <protection locked="0"/>
    </xf>
    <xf numFmtId="0" fontId="0" fillId="36" borderId="11" xfId="0" applyFill="1" applyBorder="1" applyAlignment="1" applyProtection="1">
      <alignment vertical="center"/>
      <protection locked="0"/>
    </xf>
    <xf numFmtId="44" fontId="0" fillId="36" borderId="14" xfId="2" applyFont="1" applyFill="1" applyBorder="1" applyAlignment="1" applyProtection="1">
      <alignment vertical="center"/>
    </xf>
    <xf numFmtId="0" fontId="0" fillId="36" borderId="0" xfId="0" applyFill="1" applyAlignment="1" applyProtection="1">
      <alignment vertical="center"/>
    </xf>
    <xf numFmtId="165" fontId="0" fillId="36" borderId="11" xfId="2" applyNumberFormat="1" applyFont="1" applyFill="1" applyBorder="1" applyAlignment="1" applyProtection="1">
      <alignment vertical="center"/>
      <protection locked="0"/>
    </xf>
    <xf numFmtId="0" fontId="0" fillId="36" borderId="14" xfId="0" applyFill="1" applyBorder="1" applyAlignment="1" applyProtection="1">
      <alignment vertical="center"/>
      <protection locked="0"/>
    </xf>
    <xf numFmtId="44" fontId="24" fillId="36" borderId="11" xfId="0" applyNumberFormat="1" applyFont="1" applyFill="1" applyBorder="1" applyAlignment="1" applyProtection="1">
      <alignment vertical="center"/>
    </xf>
    <xf numFmtId="10" fontId="24" fillId="36" borderId="14" xfId="3" applyNumberFormat="1" applyFont="1" applyFill="1" applyBorder="1" applyAlignment="1" applyProtection="1">
      <alignment vertical="center"/>
    </xf>
    <xf numFmtId="0" fontId="0" fillId="0" borderId="0" xfId="0" applyFill="1" applyProtection="1"/>
    <xf numFmtId="0" fontId="22"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2" fillId="0" borderId="0" xfId="0" applyFont="1" applyAlignment="1" applyProtection="1">
      <alignment vertical="top"/>
    </xf>
    <xf numFmtId="166" fontId="0" fillId="34" borderId="18" xfId="2" applyNumberFormat="1" applyFont="1" applyFill="1" applyBorder="1" applyAlignment="1" applyProtection="1">
      <alignment vertical="top"/>
      <protection locked="0"/>
    </xf>
    <xf numFmtId="164" fontId="0" fillId="0" borderId="18" xfId="0" applyNumberFormat="1" applyFill="1" applyBorder="1" applyAlignment="1" applyProtection="1">
      <alignment vertical="center"/>
    </xf>
    <xf numFmtId="166" fontId="0" fillId="34" borderId="18" xfId="2" applyNumberFormat="1" applyFont="1" applyFill="1" applyBorder="1" applyAlignment="1" applyProtection="1">
      <alignment vertical="center"/>
      <protection locked="0"/>
    </xf>
    <xf numFmtId="165" fontId="0" fillId="37" borderId="18" xfId="2" applyNumberFormat="1" applyFont="1" applyFill="1" applyBorder="1" applyAlignment="1" applyProtection="1">
      <alignment vertical="top"/>
      <protection locked="0"/>
    </xf>
    <xf numFmtId="164" fontId="0" fillId="38" borderId="18" xfId="0" applyNumberFormat="1" applyFill="1" applyBorder="1" applyAlignment="1" applyProtection="1">
      <alignment vertical="center"/>
    </xf>
    <xf numFmtId="165" fontId="0" fillId="37" borderId="18" xfId="2" applyNumberFormat="1" applyFont="1" applyFill="1" applyBorder="1" applyAlignment="1" applyProtection="1">
      <alignment vertical="center"/>
      <protection locked="0"/>
    </xf>
    <xf numFmtId="0" fontId="24"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4"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4" fillId="36" borderId="0" xfId="0" applyFont="1" applyFill="1" applyAlignment="1" applyProtection="1">
      <alignment vertical="center"/>
    </xf>
    <xf numFmtId="0" fontId="24" fillId="36" borderId="11" xfId="0" applyFont="1" applyFill="1" applyBorder="1" applyAlignment="1" applyProtection="1">
      <alignment vertical="center"/>
    </xf>
    <xf numFmtId="0" fontId="24" fillId="36" borderId="14" xfId="0" applyFont="1" applyFill="1" applyBorder="1" applyAlignment="1" applyProtection="1">
      <alignment vertical="center"/>
    </xf>
    <xf numFmtId="0" fontId="0" fillId="0" borderId="0" xfId="0" applyAlignment="1" applyProtection="1">
      <alignment vertical="top" wrapText="1"/>
    </xf>
    <xf numFmtId="165" fontId="22" fillId="34" borderId="18" xfId="2" applyNumberFormat="1" applyFill="1" applyBorder="1" applyAlignment="1" applyProtection="1">
      <alignment vertical="top"/>
      <protection locked="0"/>
    </xf>
    <xf numFmtId="44" fontId="22" fillId="0" borderId="16" xfId="2" applyBorder="1" applyAlignment="1" applyProtection="1">
      <alignment vertical="center"/>
    </xf>
    <xf numFmtId="10" fontId="22"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2" fillId="37" borderId="18" xfId="0" applyNumberFormat="1" applyFont="1" applyFill="1" applyBorder="1" applyAlignment="1" applyProtection="1">
      <alignment vertical="center"/>
    </xf>
    <xf numFmtId="0" fontId="22" fillId="0" borderId="0" xfId="4" applyFont="1" applyAlignment="1" applyProtection="1">
      <alignment vertical="top"/>
    </xf>
    <xf numFmtId="0" fontId="22" fillId="0" borderId="0" xfId="4" applyAlignment="1" applyProtection="1">
      <alignment vertical="top"/>
    </xf>
    <xf numFmtId="0" fontId="22" fillId="35" borderId="0" xfId="4" applyFill="1" applyAlignment="1" applyProtection="1">
      <alignment vertical="top"/>
      <protection locked="0"/>
    </xf>
    <xf numFmtId="0" fontId="22" fillId="0" borderId="0" xfId="4" applyFill="1" applyAlignment="1" applyProtection="1">
      <alignment vertical="top"/>
    </xf>
    <xf numFmtId="1" fontId="22" fillId="37" borderId="18" xfId="4" applyNumberFormat="1" applyFill="1" applyBorder="1" applyAlignment="1" applyProtection="1">
      <alignment vertical="center"/>
    </xf>
    <xf numFmtId="0" fontId="22" fillId="0" borderId="0" xfId="4" applyAlignment="1" applyProtection="1">
      <alignment vertical="center"/>
    </xf>
    <xf numFmtId="44" fontId="22" fillId="0" borderId="18" xfId="4" applyNumberFormat="1" applyBorder="1" applyAlignment="1" applyProtection="1">
      <alignment vertical="center"/>
    </xf>
    <xf numFmtId="0" fontId="22" fillId="0" borderId="0" xfId="4" applyProtection="1"/>
    <xf numFmtId="0" fontId="22"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65" fontId="22"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2"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2" fillId="39" borderId="26" xfId="3" applyNumberFormat="1" applyFill="1" applyBorder="1" applyAlignment="1" applyProtection="1">
      <alignment vertical="center"/>
    </xf>
    <xf numFmtId="0" fontId="24"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4" fillId="0" borderId="21" xfId="0" applyNumberFormat="1" applyFont="1" applyFill="1" applyBorder="1" applyAlignment="1" applyProtection="1">
      <alignment vertical="center"/>
    </xf>
    <xf numFmtId="0" fontId="24" fillId="0" borderId="18" xfId="0" applyFont="1" applyFill="1" applyBorder="1" applyAlignment="1" applyProtection="1">
      <alignment vertical="center"/>
    </xf>
    <xf numFmtId="9" fontId="24" fillId="0" borderId="18" xfId="0" applyNumberFormat="1" applyFont="1" applyFill="1" applyBorder="1" applyAlignment="1" applyProtection="1">
      <alignment vertical="center"/>
    </xf>
    <xf numFmtId="0" fontId="24" fillId="0" borderId="0" xfId="0" applyFont="1" applyFill="1" applyBorder="1" applyAlignment="1" applyProtection="1">
      <alignment vertical="center"/>
    </xf>
    <xf numFmtId="44" fontId="24" fillId="0" borderId="18" xfId="0" applyNumberFormat="1" applyFont="1" applyFill="1" applyBorder="1" applyAlignment="1" applyProtection="1">
      <alignment vertical="center"/>
    </xf>
    <xf numFmtId="10" fontId="24" fillId="0" borderId="16" xfId="3" applyNumberFormat="1" applyFont="1" applyFill="1" applyBorder="1" applyAlignment="1" applyProtection="1">
      <alignment vertical="center"/>
    </xf>
    <xf numFmtId="0" fontId="22"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2" fillId="0" borderId="21" xfId="0" applyNumberFormat="1" applyFont="1" applyFill="1" applyBorder="1" applyAlignment="1" applyProtection="1">
      <alignment vertical="center"/>
    </xf>
    <xf numFmtId="0" fontId="22" fillId="0" borderId="18" xfId="0" applyFont="1" applyFill="1" applyBorder="1" applyAlignment="1" applyProtection="1">
      <alignment vertical="center"/>
    </xf>
    <xf numFmtId="9" fontId="22" fillId="0" borderId="18" xfId="0" applyNumberFormat="1" applyFont="1" applyFill="1" applyBorder="1" applyAlignment="1" applyProtection="1">
      <alignment vertical="center"/>
      <protection locked="0"/>
    </xf>
    <xf numFmtId="44" fontId="22" fillId="0" borderId="16" xfId="0" applyNumberFormat="1" applyFont="1" applyFill="1" applyBorder="1" applyAlignment="1" applyProtection="1">
      <alignment vertical="center"/>
    </xf>
    <xf numFmtId="0" fontId="22" fillId="0" borderId="0" xfId="0" applyFont="1" applyFill="1" applyBorder="1" applyAlignment="1" applyProtection="1">
      <alignment vertical="center"/>
    </xf>
    <xf numFmtId="44" fontId="22" fillId="0" borderId="18" xfId="0" applyNumberFormat="1" applyFont="1" applyFill="1" applyBorder="1" applyAlignment="1" applyProtection="1">
      <alignment vertical="center"/>
    </xf>
    <xf numFmtId="10" fontId="22" fillId="0" borderId="16" xfId="3" applyNumberFormat="1" applyFont="1" applyFill="1" applyBorder="1" applyAlignment="1" applyProtection="1">
      <alignment vertical="center"/>
    </xf>
    <xf numFmtId="0" fontId="24" fillId="0" borderId="0" xfId="0" applyFont="1" applyAlignment="1" applyProtection="1">
      <alignment horizontal="left" vertical="top" wrapText="1" indent="1"/>
    </xf>
    <xf numFmtId="0" fontId="0" fillId="0" borderId="18" xfId="0" applyFill="1" applyBorder="1" applyAlignment="1" applyProtection="1">
      <alignment vertical="top"/>
    </xf>
    <xf numFmtId="44" fontId="32" fillId="0" borderId="21" xfId="0" applyNumberFormat="1" applyFont="1" applyFill="1" applyBorder="1" applyAlignment="1" applyProtection="1">
      <alignment vertical="center"/>
    </xf>
    <xf numFmtId="44" fontId="32" fillId="0" borderId="18" xfId="0" applyNumberFormat="1" applyFont="1" applyFill="1" applyBorder="1" applyAlignment="1" applyProtection="1">
      <alignment vertical="center"/>
    </xf>
    <xf numFmtId="10" fontId="32"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4" fillId="40" borderId="28" xfId="0" applyNumberFormat="1" applyFont="1" applyFill="1" applyBorder="1" applyAlignment="1" applyProtection="1">
      <alignment vertical="center"/>
    </xf>
    <xf numFmtId="0" fontId="24" fillId="40" borderId="19" xfId="0" applyFont="1" applyFill="1" applyBorder="1" applyAlignment="1" applyProtection="1">
      <alignment vertical="center"/>
    </xf>
    <xf numFmtId="44" fontId="24" fillId="40" borderId="20" xfId="0" applyNumberFormat="1" applyFont="1" applyFill="1" applyBorder="1" applyAlignment="1" applyProtection="1">
      <alignment vertical="center"/>
    </xf>
    <xf numFmtId="0" fontId="24" fillId="40" borderId="27" xfId="0" applyFont="1" applyFill="1" applyBorder="1" applyAlignment="1" applyProtection="1">
      <alignment vertical="center"/>
    </xf>
    <xf numFmtId="44" fontId="24" fillId="40" borderId="19" xfId="0" applyNumberFormat="1" applyFont="1" applyFill="1" applyBorder="1" applyAlignment="1" applyProtection="1">
      <alignment vertical="center"/>
    </xf>
    <xf numFmtId="10" fontId="24" fillId="40" borderId="20" xfId="3" applyNumberFormat="1" applyFont="1" applyFill="1" applyBorder="1" applyAlignment="1" applyProtection="1">
      <alignment vertical="center"/>
    </xf>
    <xf numFmtId="0" fontId="22" fillId="39" borderId="22" xfId="4" applyFont="1" applyFill="1" applyBorder="1" applyProtection="1"/>
    <xf numFmtId="0" fontId="22" fillId="39" borderId="23" xfId="4" applyFill="1" applyBorder="1" applyAlignment="1" applyProtection="1">
      <alignment vertical="top"/>
    </xf>
    <xf numFmtId="0" fontId="22" fillId="39" borderId="23" xfId="4" applyFill="1" applyBorder="1" applyAlignment="1" applyProtection="1">
      <alignment vertical="top"/>
      <protection locked="0"/>
    </xf>
    <xf numFmtId="0" fontId="22" fillId="39" borderId="25" xfId="4" applyFill="1" applyBorder="1" applyAlignment="1" applyProtection="1">
      <alignment vertical="center"/>
      <protection locked="0"/>
    </xf>
    <xf numFmtId="0" fontId="22" fillId="39" borderId="23" xfId="4" applyFill="1" applyBorder="1" applyAlignment="1" applyProtection="1">
      <alignment vertical="center"/>
    </xf>
    <xf numFmtId="0" fontId="22" fillId="39" borderId="24" xfId="4" applyFill="1" applyBorder="1" applyAlignment="1" applyProtection="1">
      <alignment vertical="center"/>
      <protection locked="0"/>
    </xf>
    <xf numFmtId="44" fontId="22" fillId="39" borderId="24" xfId="4" applyNumberFormat="1" applyFill="1" applyBorder="1" applyAlignment="1" applyProtection="1">
      <alignment vertical="center"/>
    </xf>
    <xf numFmtId="0" fontId="24" fillId="0" borderId="0" xfId="4" applyFont="1" applyFill="1" applyAlignment="1" applyProtection="1">
      <alignment vertical="top"/>
    </xf>
    <xf numFmtId="9" fontId="22" fillId="0" borderId="18" xfId="4" applyNumberFormat="1" applyFill="1" applyBorder="1" applyAlignment="1" applyProtection="1">
      <alignment vertical="top"/>
    </xf>
    <xf numFmtId="9" fontId="22" fillId="0" borderId="0" xfId="4" applyNumberFormat="1" applyFill="1" applyBorder="1" applyAlignment="1" applyProtection="1">
      <alignment vertical="center"/>
    </xf>
    <xf numFmtId="44" fontId="24" fillId="0" borderId="21" xfId="4" applyNumberFormat="1" applyFont="1" applyFill="1" applyBorder="1" applyAlignment="1" applyProtection="1">
      <alignment vertical="center"/>
    </xf>
    <xf numFmtId="0" fontId="24" fillId="0" borderId="18" xfId="4" applyFont="1" applyFill="1" applyBorder="1" applyAlignment="1" applyProtection="1">
      <alignment vertical="center"/>
    </xf>
    <xf numFmtId="9" fontId="24" fillId="0" borderId="18" xfId="4" applyNumberFormat="1" applyFont="1" applyFill="1" applyBorder="1" applyAlignment="1" applyProtection="1">
      <alignment vertical="center"/>
    </xf>
    <xf numFmtId="0" fontId="24" fillId="0" borderId="0" xfId="4" applyFont="1" applyFill="1" applyBorder="1" applyAlignment="1" applyProtection="1">
      <alignment vertical="center"/>
    </xf>
    <xf numFmtId="44" fontId="24" fillId="0" borderId="18" xfId="4" applyNumberFormat="1" applyFont="1" applyFill="1" applyBorder="1" applyAlignment="1" applyProtection="1">
      <alignment vertical="center"/>
    </xf>
    <xf numFmtId="0" fontId="22" fillId="0" borderId="0" xfId="4" applyFont="1" applyFill="1" applyAlignment="1" applyProtection="1">
      <alignment horizontal="left" vertical="top" indent="1"/>
    </xf>
    <xf numFmtId="9" fontId="22" fillId="0" borderId="18" xfId="4" applyNumberFormat="1" applyFill="1" applyBorder="1" applyAlignment="1" applyProtection="1">
      <alignment vertical="top"/>
      <protection locked="0"/>
    </xf>
    <xf numFmtId="44" fontId="22" fillId="0" borderId="21" xfId="4" applyNumberFormat="1" applyFont="1" applyFill="1" applyBorder="1" applyAlignment="1" applyProtection="1">
      <alignment vertical="center"/>
    </xf>
    <xf numFmtId="0" fontId="22" fillId="0" borderId="18" xfId="4" applyFont="1" applyFill="1" applyBorder="1" applyAlignment="1" applyProtection="1">
      <alignment vertical="center"/>
    </xf>
    <xf numFmtId="9" fontId="22" fillId="0" borderId="18" xfId="4" applyNumberFormat="1" applyFont="1" applyFill="1" applyBorder="1" applyAlignment="1" applyProtection="1">
      <alignment vertical="top"/>
      <protection locked="0"/>
    </xf>
    <xf numFmtId="9" fontId="22" fillId="0" borderId="18" xfId="4" applyNumberFormat="1" applyFont="1" applyFill="1" applyBorder="1" applyAlignment="1" applyProtection="1">
      <alignment vertical="center"/>
    </xf>
    <xf numFmtId="44" fontId="22" fillId="0" borderId="16" xfId="4" applyNumberFormat="1" applyFont="1" applyFill="1" applyBorder="1" applyAlignment="1" applyProtection="1">
      <alignment vertical="center"/>
    </xf>
    <xf numFmtId="0" fontId="22" fillId="0" borderId="0" xfId="4" applyFont="1" applyFill="1" applyBorder="1" applyAlignment="1" applyProtection="1">
      <alignment vertical="center"/>
    </xf>
    <xf numFmtId="44" fontId="22" fillId="0" borderId="18" xfId="4" applyNumberFormat="1" applyFont="1" applyFill="1" applyBorder="1" applyAlignment="1" applyProtection="1">
      <alignment vertical="center"/>
    </xf>
    <xf numFmtId="0" fontId="24" fillId="0" borderId="0" xfId="4" applyFont="1" applyAlignment="1" applyProtection="1">
      <alignment horizontal="left" vertical="top" wrapText="1" indent="1"/>
    </xf>
    <xf numFmtId="0" fontId="22" fillId="0" borderId="18" xfId="4" applyFill="1" applyBorder="1" applyAlignment="1" applyProtection="1">
      <alignment vertical="top"/>
    </xf>
    <xf numFmtId="0" fontId="22" fillId="0" borderId="0" xfId="4" applyFill="1" applyBorder="1" applyAlignment="1" applyProtection="1">
      <alignment vertical="center"/>
    </xf>
    <xf numFmtId="44" fontId="32" fillId="0" borderId="21" xfId="4" applyNumberFormat="1" applyFont="1" applyFill="1" applyBorder="1" applyAlignment="1" applyProtection="1">
      <alignment vertical="center"/>
    </xf>
    <xf numFmtId="44" fontId="32" fillId="0" borderId="18" xfId="4" applyNumberFormat="1" applyFont="1" applyFill="1" applyBorder="1" applyAlignment="1" applyProtection="1">
      <alignment vertical="center"/>
    </xf>
    <xf numFmtId="0" fontId="22" fillId="40" borderId="0" xfId="4" applyFill="1" applyAlignment="1" applyProtection="1">
      <alignment vertical="top"/>
    </xf>
    <xf numFmtId="0" fontId="22" fillId="40" borderId="18" xfId="4" applyFill="1" applyBorder="1" applyAlignment="1" applyProtection="1">
      <alignment vertical="top"/>
    </xf>
    <xf numFmtId="0" fontId="22" fillId="40" borderId="0" xfId="4" applyFill="1" applyBorder="1" applyAlignment="1" applyProtection="1">
      <alignment vertical="center"/>
    </xf>
    <xf numFmtId="44" fontId="24" fillId="40" borderId="21" xfId="4" applyNumberFormat="1" applyFont="1" applyFill="1" applyBorder="1" applyAlignment="1" applyProtection="1">
      <alignment vertical="center"/>
    </xf>
    <xf numFmtId="0" fontId="24" fillId="40" borderId="18" xfId="4" applyFont="1" applyFill="1" applyBorder="1" applyAlignment="1" applyProtection="1">
      <alignment vertical="center"/>
    </xf>
    <xf numFmtId="44" fontId="24" fillId="40" borderId="16" xfId="4" applyNumberFormat="1" applyFont="1" applyFill="1" applyBorder="1" applyAlignment="1" applyProtection="1">
      <alignment vertical="center"/>
    </xf>
    <xf numFmtId="0" fontId="24" fillId="40" borderId="0" xfId="4" applyFont="1" applyFill="1" applyBorder="1" applyAlignment="1" applyProtection="1">
      <alignment vertical="center"/>
    </xf>
    <xf numFmtId="44" fontId="24" fillId="40" borderId="18" xfId="4" applyNumberFormat="1" applyFont="1" applyFill="1" applyBorder="1" applyAlignment="1" applyProtection="1">
      <alignment vertical="center"/>
    </xf>
    <xf numFmtId="10" fontId="24" fillId="40" borderId="16" xfId="3" applyNumberFormat="1" applyFont="1" applyFill="1" applyBorder="1" applyAlignment="1" applyProtection="1">
      <alignment vertical="center"/>
    </xf>
    <xf numFmtId="165" fontId="22" fillId="39" borderId="25" xfId="2" applyNumberFormat="1" applyFill="1" applyBorder="1" applyAlignment="1" applyProtection="1">
      <alignment vertical="top"/>
      <protection locked="0"/>
    </xf>
    <xf numFmtId="0" fontId="22" fillId="39" borderId="23" xfId="4" applyFill="1" applyBorder="1" applyAlignment="1" applyProtection="1">
      <alignment vertical="center"/>
      <protection locked="0"/>
    </xf>
    <xf numFmtId="44" fontId="22" fillId="39" borderId="29" xfId="2" applyFill="1" applyBorder="1" applyAlignment="1" applyProtection="1">
      <alignment vertical="center"/>
    </xf>
    <xf numFmtId="0" fontId="22" fillId="39" borderId="25" xfId="4" applyFill="1" applyBorder="1" applyAlignment="1" applyProtection="1">
      <alignment vertical="center"/>
    </xf>
    <xf numFmtId="44" fontId="22" fillId="39" borderId="24" xfId="2" applyFill="1" applyBorder="1" applyAlignment="1" applyProtection="1">
      <alignment vertical="center"/>
    </xf>
    <xf numFmtId="44" fontId="22" fillId="39" borderId="25" xfId="4" applyNumberFormat="1" applyFill="1" applyBorder="1" applyAlignment="1" applyProtection="1">
      <alignment vertical="center"/>
    </xf>
    <xf numFmtId="44" fontId="0" fillId="0" borderId="0" xfId="0" applyNumberFormat="1" applyProtection="1"/>
    <xf numFmtId="167" fontId="22" fillId="34" borderId="11" xfId="3" applyNumberFormat="1" applyFill="1" applyBorder="1" applyProtection="1">
      <protection locked="0"/>
    </xf>
    <xf numFmtId="0" fontId="33"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65" fontId="0" fillId="66" borderId="18" xfId="2" applyNumberFormat="1" applyFont="1" applyFill="1" applyBorder="1" applyAlignment="1" applyProtection="1">
      <alignment vertical="top"/>
      <protection locked="0"/>
    </xf>
    <xf numFmtId="44" fontId="32" fillId="66" borderId="16" xfId="0" applyNumberFormat="1" applyFont="1" applyFill="1" applyBorder="1" applyAlignment="1" applyProtection="1">
      <alignment vertical="center"/>
    </xf>
    <xf numFmtId="44" fontId="32"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24"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24"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24" fillId="0" borderId="0" xfId="0" applyFont="1" applyFill="1"/>
    <xf numFmtId="0" fontId="25" fillId="0" borderId="0" xfId="0" applyFont="1" applyFill="1" applyAlignment="1">
      <alignment horizontal="right" vertical="top"/>
    </xf>
    <xf numFmtId="0" fontId="25" fillId="0" borderId="10" xfId="0" applyFont="1" applyFill="1" applyBorder="1" applyAlignment="1">
      <alignment horizontal="right" vertical="top"/>
    </xf>
    <xf numFmtId="0" fontId="28" fillId="0" borderId="0" xfId="0" applyFont="1" applyAlignment="1" applyProtection="1"/>
    <xf numFmtId="0" fontId="0" fillId="0" borderId="0" xfId="0" applyFill="1"/>
    <xf numFmtId="0" fontId="28" fillId="0" borderId="0" xfId="0" applyFont="1" applyFill="1" applyAlignment="1" applyProtection="1"/>
    <xf numFmtId="0" fontId="0" fillId="34" borderId="0" xfId="0" applyFill="1" applyProtection="1"/>
    <xf numFmtId="0" fontId="3" fillId="0" borderId="0" xfId="46642"/>
    <xf numFmtId="0" fontId="75" fillId="0" borderId="26" xfId="46642" applyFont="1" applyBorder="1" applyAlignment="1">
      <alignment horizontal="center" vertical="center" wrapText="1"/>
    </xf>
    <xf numFmtId="0" fontId="76" fillId="0" borderId="43" xfId="46642" applyFont="1" applyBorder="1" applyAlignment="1">
      <alignment vertical="center" wrapText="1"/>
    </xf>
    <xf numFmtId="44" fontId="77" fillId="0" borderId="44" xfId="46643" applyFont="1" applyBorder="1" applyAlignment="1">
      <alignment vertical="center" wrapText="1"/>
    </xf>
    <xf numFmtId="44" fontId="77" fillId="0" borderId="45" xfId="46643" applyFont="1" applyBorder="1" applyAlignment="1">
      <alignment vertical="center" wrapText="1"/>
    </xf>
    <xf numFmtId="44" fontId="77" fillId="0" borderId="46" xfId="46643" applyFont="1" applyBorder="1" applyAlignment="1">
      <alignment vertical="center" wrapText="1"/>
    </xf>
    <xf numFmtId="0" fontId="76" fillId="0" borderId="48" xfId="46642" applyFont="1" applyBorder="1" applyAlignment="1">
      <alignment vertical="center" wrapText="1"/>
    </xf>
    <xf numFmtId="44" fontId="77" fillId="0" borderId="49" xfId="46643" applyFont="1" applyBorder="1" applyAlignment="1">
      <alignment vertical="center" wrapText="1"/>
    </xf>
    <xf numFmtId="44" fontId="77" fillId="0" borderId="19" xfId="46643" applyFont="1" applyBorder="1" applyAlignment="1">
      <alignment vertical="center" wrapText="1"/>
    </xf>
    <xf numFmtId="44" fontId="77" fillId="0" borderId="50" xfId="46643" applyFont="1" applyBorder="1" applyAlignment="1">
      <alignment vertical="center" wrapText="1"/>
    </xf>
    <xf numFmtId="0" fontId="76" fillId="0" borderId="51" xfId="46642" applyFont="1" applyBorder="1" applyAlignment="1">
      <alignment vertical="center" wrapText="1"/>
    </xf>
    <xf numFmtId="0" fontId="77" fillId="0" borderId="52" xfId="46642" applyFont="1" applyBorder="1" applyAlignment="1">
      <alignment vertical="center" wrapText="1"/>
    </xf>
    <xf numFmtId="10" fontId="77" fillId="0" borderId="11" xfId="46644" applyNumberFormat="1" applyFont="1" applyBorder="1" applyAlignment="1">
      <alignment vertical="center" wrapText="1"/>
    </xf>
    <xf numFmtId="10" fontId="77" fillId="0" borderId="53" xfId="46644" applyNumberFormat="1" applyFont="1" applyBorder="1" applyAlignment="1">
      <alignment vertical="center" wrapText="1"/>
    </xf>
    <xf numFmtId="0" fontId="76" fillId="0" borderId="55" xfId="46642" applyFont="1" applyBorder="1" applyAlignment="1">
      <alignment vertical="center" wrapText="1"/>
    </xf>
    <xf numFmtId="0" fontId="77" fillId="0" borderId="56" xfId="46642" applyFont="1" applyBorder="1" applyAlignment="1">
      <alignment vertical="center" wrapText="1"/>
    </xf>
    <xf numFmtId="10" fontId="77" fillId="0" borderId="57" xfId="46644" applyNumberFormat="1" applyFont="1" applyBorder="1" applyAlignment="1">
      <alignment vertical="center" wrapText="1"/>
    </xf>
    <xf numFmtId="10" fontId="77" fillId="0" borderId="58" xfId="46644" applyNumberFormat="1" applyFont="1" applyBorder="1" applyAlignment="1">
      <alignment vertical="center" wrapText="1"/>
    </xf>
    <xf numFmtId="0" fontId="19" fillId="0" borderId="0" xfId="46642" applyFont="1"/>
    <xf numFmtId="10" fontId="0" fillId="0" borderId="0" xfId="46644" applyNumberFormat="1" applyFont="1"/>
    <xf numFmtId="10" fontId="3" fillId="0" borderId="0" xfId="46642" applyNumberFormat="1"/>
    <xf numFmtId="10" fontId="24" fillId="67" borderId="20" xfId="3" applyNumberFormat="1" applyFont="1" applyFill="1" applyBorder="1" applyAlignment="1" applyProtection="1">
      <alignment vertical="center"/>
    </xf>
    <xf numFmtId="10" fontId="78" fillId="0" borderId="11" xfId="46644" applyNumberFormat="1" applyFont="1" applyBorder="1" applyAlignment="1">
      <alignment vertical="center" wrapText="1"/>
    </xf>
    <xf numFmtId="10" fontId="78" fillId="0" borderId="53" xfId="46644" applyNumberFormat="1" applyFont="1" applyBorder="1" applyAlignment="1">
      <alignment vertical="center" wrapText="1"/>
    </xf>
    <xf numFmtId="0" fontId="2" fillId="0" borderId="0" xfId="46642" applyFont="1"/>
    <xf numFmtId="0" fontId="1" fillId="0" borderId="0" xfId="46645"/>
    <xf numFmtId="0" fontId="19" fillId="0" borderId="0" xfId="46645" applyFont="1"/>
    <xf numFmtId="0" fontId="1" fillId="0" borderId="0" xfId="46649"/>
    <xf numFmtId="43" fontId="1" fillId="0" borderId="0" xfId="46649" applyNumberFormat="1"/>
    <xf numFmtId="0" fontId="19" fillId="0" borderId="0" xfId="46649" applyFont="1"/>
    <xf numFmtId="186" fontId="1" fillId="0" borderId="0" xfId="46649" applyNumberFormat="1"/>
    <xf numFmtId="0" fontId="24" fillId="0" borderId="0" xfId="0" applyFont="1"/>
    <xf numFmtId="2" fontId="1" fillId="0" borderId="0" xfId="46653" applyNumberFormat="1"/>
    <xf numFmtId="187" fontId="1"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0" xfId="0" applyNumberFormat="1"/>
    <xf numFmtId="43" fontId="0" fillId="0" borderId="18" xfId="0" applyNumberFormat="1" applyFill="1" applyBorder="1" applyAlignment="1" applyProtection="1">
      <alignment vertical="center"/>
    </xf>
    <xf numFmtId="44" fontId="77" fillId="0" borderId="44" xfId="46643" applyFont="1" applyFill="1" applyBorder="1" applyAlignment="1">
      <alignment vertical="center" wrapText="1"/>
    </xf>
    <xf numFmtId="44" fontId="77" fillId="0" borderId="45" xfId="46643" applyFont="1" applyFill="1" applyBorder="1" applyAlignment="1">
      <alignment vertical="center" wrapText="1"/>
    </xf>
    <xf numFmtId="44" fontId="77" fillId="0" borderId="49" xfId="46643" applyFont="1" applyFill="1" applyBorder="1" applyAlignment="1">
      <alignment vertical="center" wrapText="1"/>
    </xf>
    <xf numFmtId="44" fontId="77" fillId="0" borderId="19" xfId="46643" applyFont="1" applyFill="1" applyBorder="1" applyAlignment="1">
      <alignment vertical="center" wrapText="1"/>
    </xf>
    <xf numFmtId="0" fontId="77" fillId="0" borderId="52" xfId="46642" applyFont="1" applyFill="1" applyBorder="1" applyAlignment="1">
      <alignment vertical="center" wrapText="1"/>
    </xf>
    <xf numFmtId="10" fontId="78" fillId="0" borderId="11" xfId="46644" applyNumberFormat="1" applyFont="1" applyFill="1" applyBorder="1" applyAlignment="1">
      <alignment vertical="center" wrapText="1"/>
    </xf>
    <xf numFmtId="10" fontId="77" fillId="0" borderId="11" xfId="46644" applyNumberFormat="1" applyFont="1" applyFill="1" applyBorder="1" applyAlignment="1">
      <alignment vertical="center" wrapText="1"/>
    </xf>
    <xf numFmtId="0" fontId="77" fillId="0" borderId="56" xfId="46642" applyFont="1" applyFill="1" applyBorder="1" applyAlignment="1">
      <alignment vertical="center" wrapText="1"/>
    </xf>
    <xf numFmtId="10" fontId="77" fillId="0" borderId="57" xfId="46644" applyNumberFormat="1" applyFont="1" applyFill="1" applyBorder="1" applyAlignment="1">
      <alignment vertical="center" wrapText="1"/>
    </xf>
    <xf numFmtId="188" fontId="1" fillId="0" borderId="0" xfId="46653" applyNumberFormat="1"/>
    <xf numFmtId="0" fontId="79" fillId="0" borderId="41" xfId="46642" applyFont="1" applyBorder="1" applyAlignment="1">
      <alignment horizontal="center" vertical="center" wrapText="1"/>
    </xf>
    <xf numFmtId="188" fontId="1" fillId="0" borderId="0" xfId="46653" applyNumberFormat="1" applyFill="1"/>
    <xf numFmtId="188" fontId="0" fillId="0" borderId="0" xfId="0" applyNumberFormat="1"/>
    <xf numFmtId="10" fontId="77" fillId="0" borderId="53" xfId="46644" applyNumberFormat="1" applyFont="1" applyFill="1" applyBorder="1" applyAlignment="1">
      <alignment vertical="center" wrapText="1"/>
    </xf>
    <xf numFmtId="0" fontId="76" fillId="0" borderId="42" xfId="46642" applyFont="1" applyBorder="1" applyAlignment="1">
      <alignment horizontal="center" vertical="center" wrapText="1"/>
    </xf>
    <xf numFmtId="0" fontId="76" fillId="0" borderId="47" xfId="46642" applyFont="1" applyBorder="1" applyAlignment="1">
      <alignment horizontal="center" vertical="center" wrapText="1"/>
    </xf>
    <xf numFmtId="0" fontId="76" fillId="0" borderId="54" xfId="46642" applyFont="1" applyBorder="1" applyAlignment="1">
      <alignment horizontal="center" vertical="center" wrapText="1"/>
    </xf>
    <xf numFmtId="0" fontId="19" fillId="0" borderId="22" xfId="46642" applyFont="1" applyBorder="1" applyAlignment="1">
      <alignment horizontal="center"/>
    </xf>
    <xf numFmtId="0" fontId="19" fillId="0" borderId="23" xfId="46642" applyFont="1" applyBorder="1" applyAlignment="1">
      <alignment horizontal="center"/>
    </xf>
    <xf numFmtId="0" fontId="19" fillId="0" borderId="26" xfId="46642" applyFont="1" applyBorder="1" applyAlignment="1">
      <alignment horizontal="center"/>
    </xf>
    <xf numFmtId="0" fontId="26" fillId="33" borderId="0" xfId="0" applyFont="1" applyFill="1" applyBorder="1" applyAlignment="1" applyProtection="1">
      <alignment horizontal="left" indent="7"/>
    </xf>
    <xf numFmtId="0" fontId="27" fillId="34" borderId="0" xfId="0" applyFont="1" applyFill="1" applyAlignment="1" applyProtection="1">
      <alignment horizontal="left" vertical="center"/>
    </xf>
    <xf numFmtId="0" fontId="24" fillId="0" borderId="12" xfId="0" applyFont="1" applyBorder="1" applyAlignment="1" applyProtection="1">
      <alignment horizontal="center"/>
    </xf>
    <xf numFmtId="0" fontId="24" fillId="0" borderId="13" xfId="0" applyFont="1" applyBorder="1" applyAlignment="1" applyProtection="1">
      <alignment horizontal="center"/>
    </xf>
    <xf numFmtId="0" fontId="24" fillId="0" borderId="14" xfId="0" applyFont="1" applyBorder="1" applyAlignment="1" applyProtection="1">
      <alignment horizontal="center"/>
    </xf>
    <xf numFmtId="0" fontId="24" fillId="0" borderId="0" xfId="0" applyFont="1" applyAlignment="1" applyProtection="1">
      <alignment horizontal="center" wrapText="1"/>
    </xf>
    <xf numFmtId="0" fontId="0" fillId="0" borderId="0" xfId="0" applyAlignment="1">
      <alignment horizontal="center" wrapText="1"/>
    </xf>
    <xf numFmtId="0" fontId="24" fillId="0" borderId="18" xfId="0" applyFont="1" applyFill="1" applyBorder="1" applyAlignment="1" applyProtection="1">
      <alignment horizontal="center" wrapText="1"/>
    </xf>
    <xf numFmtId="0" fontId="0" fillId="0" borderId="19" xfId="0" applyBorder="1" applyAlignment="1">
      <alignment wrapText="1"/>
    </xf>
    <xf numFmtId="0" fontId="24" fillId="0" borderId="16" xfId="0" applyFont="1" applyFill="1" applyBorder="1" applyAlignment="1" applyProtection="1">
      <alignment horizontal="center" wrapText="1"/>
    </xf>
    <xf numFmtId="0" fontId="0" fillId="0" borderId="20" xfId="0" applyBorder="1" applyAlignment="1">
      <alignment wrapText="1"/>
    </xf>
    <xf numFmtId="0" fontId="24" fillId="40" borderId="0" xfId="4" applyFont="1" applyFill="1" applyAlignment="1" applyProtection="1">
      <alignment horizontal="left" vertical="top" wrapText="1"/>
    </xf>
    <xf numFmtId="0" fontId="30" fillId="0" borderId="0" xfId="0" applyFont="1" applyAlignment="1" applyProtection="1">
      <alignment horizontal="left" vertical="top" wrapText="1" indent="1"/>
    </xf>
    <xf numFmtId="0" fontId="24" fillId="40" borderId="0" xfId="0" applyFont="1" applyFill="1" applyAlignment="1" applyProtection="1">
      <alignment horizontal="left" vertical="top" wrapText="1"/>
    </xf>
    <xf numFmtId="0" fontId="30" fillId="0" borderId="0" xfId="4" applyFont="1" applyAlignment="1" applyProtection="1">
      <alignment horizontal="left" vertical="top" wrapText="1" indent="1"/>
    </xf>
    <xf numFmtId="43" fontId="80" fillId="0" borderId="0" xfId="46650" applyFont="1"/>
    <xf numFmtId="187" fontId="80" fillId="0" borderId="0" xfId="46653" applyNumberFormat="1" applyFont="1"/>
    <xf numFmtId="0" fontId="75" fillId="0" borderId="41" xfId="46642" applyFont="1" applyBorder="1" applyAlignment="1">
      <alignment horizontal="center" vertical="center" wrapText="1"/>
    </xf>
    <xf numFmtId="44" fontId="77" fillId="0" borderId="46" xfId="46643" applyFont="1" applyFill="1" applyBorder="1" applyAlignment="1">
      <alignment vertical="center" wrapText="1"/>
    </xf>
  </cellXfs>
  <cellStyles count="46657">
    <cellStyle name="$" xfId="5"/>
    <cellStyle name="$ 2" xfId="6"/>
    <cellStyle name="$ 2 2" xfId="7"/>
    <cellStyle name="$ 3" xfId="8"/>
    <cellStyle name="$.00" xfId="9"/>
    <cellStyle name="$.00 2" xfId="10"/>
    <cellStyle name="$.00 2 2" xfId="11"/>
    <cellStyle name="$.00 3" xfId="12"/>
    <cellStyle name="$_9. Rev2Cost_GDPIPI" xfId="13"/>
    <cellStyle name="$_lists" xfId="14"/>
    <cellStyle name="$_lists_4. Current Monthly Fixed Charge" xfId="15"/>
    <cellStyle name="$_Sheet4" xfId="16"/>
    <cellStyle name="$M" xfId="17"/>
    <cellStyle name="$M 2" xfId="18"/>
    <cellStyle name="$M 2 2" xfId="19"/>
    <cellStyle name="$M 3" xfId="20"/>
    <cellStyle name="$M.00" xfId="21"/>
    <cellStyle name="$M.00 2" xfId="22"/>
    <cellStyle name="$M.00 2 2" xfId="23"/>
    <cellStyle name="$M.00 3" xfId="24"/>
    <cellStyle name="$M_9. Rev2Cost_GDPIPI" xfId="25"/>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2" xfId="2506"/>
    <cellStyle name="20% - Accent5 2 2" xfId="2507"/>
    <cellStyle name="20% - Accent5 2 3" xfId="2508"/>
    <cellStyle name="20% - Accent5 2 4" xfId="2509"/>
    <cellStyle name="20% - Accent5 3" xfId="2510"/>
    <cellStyle name="20% - Accent5 3 2" xfId="2511"/>
    <cellStyle name="20% - Accent5 3 2 2" xfId="2512"/>
    <cellStyle name="20% - Accent5 3 2 3" xfId="2513"/>
    <cellStyle name="20% - Accent5 3 3" xfId="2514"/>
    <cellStyle name="20% - Accent5 3 4" xfId="2515"/>
    <cellStyle name="20% - Accent5 4" xfId="2516"/>
    <cellStyle name="20% - Accent5 4 2" xfId="2517"/>
    <cellStyle name="20% - Accent5 4 3" xfId="2518"/>
    <cellStyle name="20% - Accent5 5" xfId="2519"/>
    <cellStyle name="20% - Accent5 6" xfId="2520"/>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2" xfId="3761"/>
    <cellStyle name="40% - Accent2 2 2" xfId="3762"/>
    <cellStyle name="40% - Accent2 2 3" xfId="3763"/>
    <cellStyle name="40% - Accent2 2 4" xfId="3764"/>
    <cellStyle name="40% - Accent2 3" xfId="3765"/>
    <cellStyle name="40% - Accent2 3 2" xfId="3766"/>
    <cellStyle name="40% - Accent2 3 2 2" xfId="3767"/>
    <cellStyle name="40% - Accent2 3 2 3" xfId="3768"/>
    <cellStyle name="40% - Accent2 3 3" xfId="3769"/>
    <cellStyle name="40% - Accent2 3 4" xfId="3770"/>
    <cellStyle name="40% - Accent2 4" xfId="3771"/>
    <cellStyle name="40% - Accent2 4 2" xfId="3772"/>
    <cellStyle name="40% - Accent2 4 3" xfId="3773"/>
    <cellStyle name="40% - Accent2 5" xfId="3774"/>
    <cellStyle name="40% - Accent2 6" xfId="3775"/>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2" xfId="6298"/>
    <cellStyle name="Accent1 2 2" xfId="6299"/>
    <cellStyle name="Accent1 2 3" xfId="6300"/>
    <cellStyle name="Accent1 3" xfId="6301"/>
    <cellStyle name="Accent1 4" xfId="6302"/>
    <cellStyle name="Accent1 5" xfId="6303"/>
    <cellStyle name="Accent1 6" xfId="6304"/>
    <cellStyle name="Accent2 2" xfId="6305"/>
    <cellStyle name="Accent2 2 2" xfId="6306"/>
    <cellStyle name="Accent2 2 3" xfId="6307"/>
    <cellStyle name="Accent2 3" xfId="6308"/>
    <cellStyle name="Accent2 4" xfId="6309"/>
    <cellStyle name="Accent2 5" xfId="6310"/>
    <cellStyle name="Accent2 6" xfId="6311"/>
    <cellStyle name="Accent3 2" xfId="6312"/>
    <cellStyle name="Accent3 2 2" xfId="6313"/>
    <cellStyle name="Accent3 2 3" xfId="6314"/>
    <cellStyle name="Accent3 3" xfId="6315"/>
    <cellStyle name="Accent3 4" xfId="6316"/>
    <cellStyle name="Accent3 5" xfId="6317"/>
    <cellStyle name="Accent3 6" xfId="6318"/>
    <cellStyle name="Accent4 2" xfId="6319"/>
    <cellStyle name="Accent4 2 2" xfId="6320"/>
    <cellStyle name="Accent4 2 3" xfId="6321"/>
    <cellStyle name="Accent4 3" xfId="6322"/>
    <cellStyle name="Accent4 4" xfId="6323"/>
    <cellStyle name="Accent4 5" xfId="6324"/>
    <cellStyle name="Accent4 6" xfId="6325"/>
    <cellStyle name="Accent5 2" xfId="6326"/>
    <cellStyle name="Accent5 2 2" xfId="6327"/>
    <cellStyle name="Accent5 2 3" xfId="6328"/>
    <cellStyle name="Accent6 2" xfId="6329"/>
    <cellStyle name="Accent6 2 2" xfId="6330"/>
    <cellStyle name="Accent6 2 3" xfId="6331"/>
    <cellStyle name="Accent6 3" xfId="6332"/>
    <cellStyle name="Accent6 4" xfId="6333"/>
    <cellStyle name="Accent6 5" xfId="6334"/>
    <cellStyle name="Accent6 6" xfId="6335"/>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2" xfId="24809"/>
    <cellStyle name="Explanatory Text 2 2" xfId="24810"/>
    <cellStyle name="Explanatory Text 2 3" xfId="24811"/>
    <cellStyle name="Fixed" xfId="24812"/>
    <cellStyle name="Fixed 2" xfId="24813"/>
    <cellStyle name="Fixed 2 2" xfId="24814"/>
    <cellStyle name="Fixed 3" xfId="24815"/>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lists" xfId="25256"/>
    <cellStyle name="M_lists_4. Current Monthly Fixed Charge" xfId="25257"/>
    <cellStyle name="M_Sheet4" xfId="25258"/>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8" xfId="25860"/>
    <cellStyle name="Normal 168 2" xfId="25861"/>
    <cellStyle name="Normal 169" xfId="25862"/>
    <cellStyle name="Normal 169 2" xfId="2586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1" xfId="25877"/>
    <cellStyle name="Normal 171 2" xfId="25878"/>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2" xfId="34234"/>
    <cellStyle name="Normal 5 2 2 2" xfId="34235"/>
    <cellStyle name="Normal 5 2 2 3" xfId="34236"/>
    <cellStyle name="Normal 5 2 2 4" xfId="34237"/>
    <cellStyle name="Normal 5 2 2 5" xfId="3423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0" xfId="38399"/>
    <cellStyle name="Normal 50 2" xfId="38400"/>
    <cellStyle name="Normal 50 3" xfId="38401"/>
    <cellStyle name="Normal 51" xfId="38402"/>
    <cellStyle name="Normal 51 2" xfId="38403"/>
    <cellStyle name="Normal 51 3" xfId="38404"/>
    <cellStyle name="Normal 52" xfId="38405"/>
    <cellStyle name="Normal 52 10" xfId="38406"/>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0" xfId="38961"/>
    <cellStyle name="Normal 6 21" xfId="38962"/>
    <cellStyle name="Normal 6 22" xfId="38963"/>
    <cellStyle name="Normal 6 23" xfId="38964"/>
    <cellStyle name="Normal 6 24" xfId="38965"/>
    <cellStyle name="Normal 6 25" xfId="38966"/>
    <cellStyle name="Normal 6 26" xfId="3896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1" xfId="40236"/>
    <cellStyle name="Percent 11 2" xfId="40237"/>
    <cellStyle name="Percent 11 2 2" xfId="40238"/>
    <cellStyle name="Percent 11 3" xfId="40239"/>
    <cellStyle name="Percent 12" xfId="40240"/>
    <cellStyle name="Percent 12 2" xfId="40241"/>
    <cellStyle name="Percent 12 2 2" xfId="40242"/>
    <cellStyle name="Percent 12 3" xfId="40243"/>
    <cellStyle name="Percent 13" xfId="40244"/>
    <cellStyle name="Percent 13 2" xfId="40245"/>
    <cellStyle name="Percent 13 2 2" xfId="40246"/>
    <cellStyle name="Percent 13 3" xfId="40247"/>
    <cellStyle name="Percent 14" xfId="40248"/>
    <cellStyle name="Percent 14 2" xfId="40249"/>
    <cellStyle name="Percent 14 2 2" xfId="40250"/>
    <cellStyle name="Percent 14 3" xfId="40251"/>
    <cellStyle name="Percent 15" xfId="40252"/>
    <cellStyle name="Percent 15 2" xfId="40253"/>
    <cellStyle name="Percent 15 2 2" xfId="40254"/>
    <cellStyle name="Percent 15 3" xfId="40255"/>
    <cellStyle name="Percent 16" xfId="40256"/>
    <cellStyle name="Percent 16 2" xfId="40257"/>
    <cellStyle name="Percent 16 2 2" xfId="40258"/>
    <cellStyle name="Percent 16 3" xfId="40259"/>
    <cellStyle name="Percent 17" xfId="40260"/>
    <cellStyle name="Percent 17 2" xfId="40261"/>
    <cellStyle name="Percent 17 2 2" xfId="40262"/>
    <cellStyle name="Percent 17 3" xfId="40263"/>
    <cellStyle name="Percent 18" xfId="40264"/>
    <cellStyle name="Percent 18 2" xfId="40265"/>
    <cellStyle name="Percent 18 2 2" xfId="40266"/>
    <cellStyle name="Percent 18 3" xfId="40267"/>
    <cellStyle name="Percent 19" xfId="40268"/>
    <cellStyle name="Percent 19 2" xfId="40269"/>
    <cellStyle name="Percent 19 2 2" xfId="40270"/>
    <cellStyle name="Percent 19 3" xfId="40271"/>
    <cellStyle name="Percent 2" xfId="40272"/>
    <cellStyle name="Percent 2 10" xfId="40273"/>
    <cellStyle name="Percent 2 11" xfId="40274"/>
    <cellStyle name="Percent 2 12" xfId="40275"/>
    <cellStyle name="Percent 2 13" xfId="40276"/>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1" xfId="43680"/>
    <cellStyle name="Percent 21 2" xfId="43681"/>
    <cellStyle name="Percent 21 2 2" xfId="43682"/>
    <cellStyle name="Percent 21 3" xfId="43683"/>
    <cellStyle name="Percent 22" xfId="43684"/>
    <cellStyle name="Percent 22 2" xfId="43685"/>
    <cellStyle name="Percent 22 2 2" xfId="43686"/>
    <cellStyle name="Percent 22 3" xfId="43687"/>
    <cellStyle name="Percent 23" xfId="43688"/>
    <cellStyle name="Percent 23 2" xfId="43689"/>
    <cellStyle name="Percent 23 2 2" xfId="43690"/>
    <cellStyle name="Percent 23 3" xfId="43691"/>
    <cellStyle name="Percent 24" xfId="43692"/>
    <cellStyle name="Percent 24 2" xfId="43693"/>
    <cellStyle name="Percent 24 2 2" xfId="43694"/>
    <cellStyle name="Percent 24 3" xfId="43695"/>
    <cellStyle name="Percent 25" xfId="43696"/>
    <cellStyle name="Percent 25 2" xfId="43697"/>
    <cellStyle name="Percent 25 2 2" xfId="43698"/>
    <cellStyle name="Percent 25 3" xfId="43699"/>
    <cellStyle name="Percent 26" xfId="43700"/>
    <cellStyle name="Percent 26 2" xfId="43701"/>
    <cellStyle name="Percent 26 2 2" xfId="43702"/>
    <cellStyle name="Percent 26 3" xfId="43703"/>
    <cellStyle name="Percent 27" xfId="43704"/>
    <cellStyle name="Percent 27 2" xfId="43705"/>
    <cellStyle name="Percent 27 2 2" xfId="43706"/>
    <cellStyle name="Percent 27 3" xfId="43707"/>
    <cellStyle name="Percent 28" xfId="43708"/>
    <cellStyle name="Percent 28 2" xfId="43709"/>
    <cellStyle name="Percent 28 2 2" xfId="43710"/>
    <cellStyle name="Percent 28 3" xfId="43711"/>
    <cellStyle name="Percent 29" xfId="43712"/>
    <cellStyle name="Percent 29 2" xfId="43713"/>
    <cellStyle name="Percent 29 2 2" xfId="43714"/>
    <cellStyle name="Percent 29 3" xfId="43715"/>
    <cellStyle name="Percent 3" xfId="43716"/>
    <cellStyle name="Percent 3 2" xfId="43717"/>
    <cellStyle name="Percent 3 2 2" xfId="43718"/>
    <cellStyle name="Percent 3 2 3" xfId="43719"/>
    <cellStyle name="Percent 3 2 4" xfId="43720"/>
    <cellStyle name="Percent 3 2 5" xfId="43721"/>
    <cellStyle name="Percent 3 3" xfId="43722"/>
    <cellStyle name="Percent 3 4" xfId="43723"/>
    <cellStyle name="Percent 3 5" xfId="43724"/>
    <cellStyle name="Percent 3 6" xfId="43725"/>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0" xfId="45766"/>
    <cellStyle name="Percent 71" xfId="45767"/>
    <cellStyle name="Percent 72" xfId="46644"/>
    <cellStyle name="Percent 73" xfId="46647"/>
    <cellStyle name="Percent 74" xfId="46651"/>
    <cellStyle name="Percent 75" xfId="46655"/>
    <cellStyle name="Percent 8" xfId="45768"/>
    <cellStyle name="Percent 8 2" xfId="45769"/>
    <cellStyle name="Percent 8 2 2" xfId="45770"/>
    <cellStyle name="Percent 8 3" xfId="45771"/>
    <cellStyle name="Percent 9" xfId="45772"/>
    <cellStyle name="Percent 9 2" xfId="45773"/>
    <cellStyle name="Percent 9 2 2" xfId="45774"/>
    <cellStyle name="Percent 9 3" xfId="45775"/>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2" xfId="46639"/>
    <cellStyle name="Warning Text 2 2" xfId="46640"/>
    <cellStyle name="Warning Text 2 3" xfId="466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43"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523875</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FIN/REG/RateApp/2016RateAppAdmin/2015_Filing_Requirements_Chapter2_Appendic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refreshError="1"/>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refreshError="1"/>
      <sheetData sheetId="76" refreshError="1"/>
      <sheetData sheetId="77" refreshError="1"/>
      <sheetData sheetId="78"/>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omments" Target="../comments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omments" Target="../comments10.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omments" Target="../comments11.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omments" Target="../comments12.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omments" Target="../comments13.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14.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omments" Target="../comments1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16.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omments" Target="../comments17.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omments" Target="../comments1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omments" Target="../comments1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omments" Target="../comments2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omments" Target="../comments21.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comments" Target="../comments22.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6.bin"/><Relationship Id="rId6" Type="http://schemas.openxmlformats.org/officeDocument/2006/relationships/comments" Target="../comments23.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7.bin"/><Relationship Id="rId6" Type="http://schemas.openxmlformats.org/officeDocument/2006/relationships/comments" Target="../comments24.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omments" Target="../comments3.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omments" Target="../comments5.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omments" Target="../comments6.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1"/>
  <sheetViews>
    <sheetView tabSelected="1" zoomScale="70" zoomScaleNormal="70" zoomScaleSheetLayoutView="70" workbookViewId="0">
      <selection activeCell="P13" sqref="P13"/>
    </sheetView>
  </sheetViews>
  <sheetFormatPr defaultRowHeight="15" x14ac:dyDescent="0.25"/>
  <cols>
    <col min="1" max="1" width="1.85546875" style="197" customWidth="1"/>
    <col min="2" max="2" width="22" style="197" customWidth="1"/>
    <col min="3" max="3" width="33.85546875" style="197" customWidth="1"/>
    <col min="4" max="4" width="15.85546875" style="197" customWidth="1"/>
    <col min="5" max="5" width="21.28515625" style="197" customWidth="1"/>
    <col min="6" max="7" width="17.28515625" style="197" customWidth="1"/>
    <col min="8" max="8" width="16.5703125" style="197" customWidth="1"/>
    <col min="9" max="9" width="18.42578125" style="197" customWidth="1"/>
    <col min="10" max="10" width="1.7109375" style="197" customWidth="1"/>
    <col min="11" max="11" width="9.140625" style="197"/>
    <col min="12" max="12" width="22" style="197" customWidth="1"/>
    <col min="13" max="13" width="33.85546875" style="197" customWidth="1"/>
    <col min="14" max="14" width="15.85546875" style="197" customWidth="1"/>
    <col min="15" max="15" width="21.28515625" style="197" customWidth="1"/>
    <col min="16" max="17" width="17.28515625" style="197" customWidth="1"/>
    <col min="18" max="18" width="16.5703125" style="197" customWidth="1"/>
    <col min="19" max="19" width="18.42578125" style="197" customWidth="1"/>
    <col min="20" max="16384" width="9.140625" style="197"/>
  </cols>
  <sheetData>
    <row r="1" spans="2:19" ht="6.75" customHeight="1" thickBot="1" x14ac:dyDescent="0.3"/>
    <row r="2" spans="2:19" ht="15.75" thickBot="1" x14ac:dyDescent="0.3">
      <c r="B2" s="253" t="s">
        <v>125</v>
      </c>
      <c r="C2" s="254"/>
      <c r="D2" s="254"/>
      <c r="E2" s="254"/>
      <c r="F2" s="254"/>
      <c r="G2" s="254"/>
      <c r="H2" s="254"/>
      <c r="I2" s="255"/>
      <c r="L2" s="253" t="s">
        <v>126</v>
      </c>
      <c r="M2" s="254"/>
      <c r="N2" s="254"/>
      <c r="O2" s="254"/>
      <c r="P2" s="254"/>
      <c r="Q2" s="254"/>
      <c r="R2" s="254"/>
      <c r="S2" s="255"/>
    </row>
    <row r="3" spans="2:19" ht="49.5" customHeight="1" thickBot="1" x14ac:dyDescent="0.3">
      <c r="B3" s="246" t="s">
        <v>81</v>
      </c>
      <c r="C3" s="198"/>
      <c r="D3" s="198" t="s">
        <v>82</v>
      </c>
      <c r="E3" s="198" t="s">
        <v>9</v>
      </c>
      <c r="F3" s="198" t="s">
        <v>11</v>
      </c>
      <c r="G3" s="198" t="s">
        <v>13</v>
      </c>
      <c r="H3" s="198" t="s">
        <v>15</v>
      </c>
      <c r="I3" s="198" t="s">
        <v>17</v>
      </c>
      <c r="L3" s="273" t="s">
        <v>81</v>
      </c>
      <c r="M3" s="198"/>
      <c r="N3" s="198" t="s">
        <v>82</v>
      </c>
      <c r="O3" s="198" t="s">
        <v>9</v>
      </c>
      <c r="P3" s="198" t="s">
        <v>11</v>
      </c>
      <c r="Q3" s="198" t="s">
        <v>13</v>
      </c>
      <c r="R3" s="198" t="s">
        <v>15</v>
      </c>
      <c r="S3" s="198" t="s">
        <v>17</v>
      </c>
    </row>
    <row r="4" spans="2:19" ht="15" customHeight="1" x14ac:dyDescent="0.25">
      <c r="B4" s="250" t="s">
        <v>83</v>
      </c>
      <c r="C4" s="199" t="s">
        <v>84</v>
      </c>
      <c r="D4" s="236">
        <f>'Summary (Amendment)'!D4-'Compare to Settlement'!N4</f>
        <v>0</v>
      </c>
      <c r="E4" s="236">
        <f>'Summary (Amendment)'!E4-'Compare to Settlement'!O4</f>
        <v>-1.9999999999999574E-2</v>
      </c>
      <c r="F4" s="236">
        <f>'Summary (Amendment)'!F4-'Compare to Settlement'!P4</f>
        <v>-3.0000000000001137E-2</v>
      </c>
      <c r="G4" s="236">
        <f>'Summary (Amendment)'!G4-'Compare to Settlement'!Q4</f>
        <v>-3.0000000000001137E-2</v>
      </c>
      <c r="H4" s="236">
        <f>'Summary (Amendment)'!H4-'Compare to Settlement'!R4</f>
        <v>-7.9999999999998295E-2</v>
      </c>
      <c r="I4" s="236">
        <f>'Summary (Amendment)'!I4-'Compare to Settlement'!S4</f>
        <v>-8.9999999999999858E-2</v>
      </c>
      <c r="L4" s="250" t="s">
        <v>83</v>
      </c>
      <c r="M4" s="199" t="s">
        <v>84</v>
      </c>
      <c r="N4" s="236">
        <v>28.39</v>
      </c>
      <c r="O4" s="237">
        <v>28.42</v>
      </c>
      <c r="P4" s="205">
        <v>28.689999999999998</v>
      </c>
      <c r="Q4" s="205">
        <v>28.9</v>
      </c>
      <c r="R4" s="205">
        <v>28.81</v>
      </c>
      <c r="S4" s="206">
        <v>28.1</v>
      </c>
    </row>
    <row r="5" spans="2:19" x14ac:dyDescent="0.25">
      <c r="B5" s="251"/>
      <c r="C5" s="203" t="s">
        <v>85</v>
      </c>
      <c r="D5" s="238"/>
      <c r="E5" s="239">
        <f>'Summary (Amendment)'!E5-'Compare to Settlement'!O5</f>
        <v>-1.9999999999999574E-2</v>
      </c>
      <c r="F5" s="205">
        <f>'Summary (Amendment)'!F5-'Compare to Settlement'!P5</f>
        <v>-1.0000000000001563E-2</v>
      </c>
      <c r="G5" s="205">
        <f>'Summary (Amendment)'!G5-'Compare to Settlement'!Q5</f>
        <v>0</v>
      </c>
      <c r="H5" s="205">
        <f>'Summary (Amendment)'!H5-'Compare to Settlement'!R5</f>
        <v>-4.9999999999997158E-2</v>
      </c>
      <c r="I5" s="206">
        <f>'Summary (Amendment)'!I5-'Compare to Settlement'!S5</f>
        <v>-1.0000000000001563E-2</v>
      </c>
      <c r="L5" s="251"/>
      <c r="M5" s="203" t="s">
        <v>85</v>
      </c>
      <c r="N5" s="238"/>
      <c r="O5" s="239">
        <v>3.0000000000002913E-2</v>
      </c>
      <c r="P5" s="205">
        <v>0.2699999999999978</v>
      </c>
      <c r="Q5" s="205">
        <v>0.21000000000000085</v>
      </c>
      <c r="R5" s="205">
        <v>-9.0000000000001634E-2</v>
      </c>
      <c r="S5" s="206">
        <v>-0.7099999999999973</v>
      </c>
    </row>
    <row r="6" spans="2:19" x14ac:dyDescent="0.25">
      <c r="B6" s="251"/>
      <c r="C6" s="207" t="s">
        <v>86</v>
      </c>
      <c r="D6" s="240"/>
      <c r="E6" s="241">
        <f>'Summary (Amendment)'!E6-'Compare to Settlement'!O6</f>
        <v>-7.0447340612890368E-4</v>
      </c>
      <c r="F6" s="219">
        <f>'Summary (Amendment)'!F6-'Compare to Settlement'!P6</f>
        <v>-3.4542228741915072E-4</v>
      </c>
      <c r="G6" s="219">
        <f>'Summary (Amendment)'!G6-'Compare to Settlement'!Q6</f>
        <v>7.6618529960400736E-6</v>
      </c>
      <c r="H6" s="219">
        <f>'Summary (Amendment)'!H6-'Compare to Settlement'!R6</f>
        <v>-1.7351377071539143E-3</v>
      </c>
      <c r="I6" s="220">
        <f>'Summary (Amendment)'!I6-'Compare to Settlement'!S6</f>
        <v>-4.1669118205833744E-4</v>
      </c>
      <c r="L6" s="251"/>
      <c r="M6" s="207" t="s">
        <v>86</v>
      </c>
      <c r="N6" s="240"/>
      <c r="O6" s="241">
        <v>1.0567101091934806E-3</v>
      </c>
      <c r="P6" s="219">
        <v>9.5003518648838058E-3</v>
      </c>
      <c r="Q6" s="219">
        <v>7.3196235622168303E-3</v>
      </c>
      <c r="R6" s="219">
        <v>-3.1141868512111295E-3</v>
      </c>
      <c r="S6" s="220">
        <v>-2.4644220756681615E-2</v>
      </c>
    </row>
    <row r="7" spans="2:19" x14ac:dyDescent="0.25">
      <c r="B7" s="251"/>
      <c r="C7" s="207" t="s">
        <v>87</v>
      </c>
      <c r="D7" s="240"/>
      <c r="E7" s="242">
        <f>'Summary (Amendment)'!E7-'Compare to Settlement'!O7</f>
        <v>-1.6552414557768186E-4</v>
      </c>
      <c r="F7" s="209">
        <f>'Summary (Amendment)'!F7-'Compare to Settlement'!P7</f>
        <v>-8.2554144194426672E-5</v>
      </c>
      <c r="G7" s="209">
        <f>'Summary (Amendment)'!G7-'Compare to Settlement'!Q7</f>
        <v>3.9473479488826187E-7</v>
      </c>
      <c r="H7" s="209">
        <f>'Summary (Amendment)'!H7-'Compare to Settlement'!R7</f>
        <v>-4.1315170306013285E-4</v>
      </c>
      <c r="I7" s="210">
        <f>'Summary (Amendment)'!I7-'Compare to Settlement'!S7</f>
        <v>-1.3006552393964206E-5</v>
      </c>
      <c r="L7" s="251"/>
      <c r="M7" s="207" t="s">
        <v>87</v>
      </c>
      <c r="N7" s="240"/>
      <c r="O7" s="242">
        <v>-1.3611454779928621E-3</v>
      </c>
      <c r="P7" s="209">
        <v>2.0175998951354472E-3</v>
      </c>
      <c r="Q7" s="209">
        <v>1.590482272551741E-3</v>
      </c>
      <c r="R7" s="209">
        <v>-6.7011332407858391E-4</v>
      </c>
      <c r="S7" s="210">
        <v>-5.2818693745127002E-3</v>
      </c>
    </row>
    <row r="8" spans="2:19" ht="15.75" thickBot="1" x14ac:dyDescent="0.3">
      <c r="B8" s="252"/>
      <c r="C8" s="211" t="s">
        <v>88</v>
      </c>
      <c r="D8" s="243"/>
      <c r="E8" s="244">
        <f>'Summary (Amendment)'!E8-'Compare to Settlement'!O8</f>
        <v>-6.1273230172738833E-3</v>
      </c>
      <c r="F8" s="213">
        <f>'Summary (Amendment)'!F8-'Compare to Settlement'!P8</f>
        <v>6.0054046205866877E-3</v>
      </c>
      <c r="G8" s="213">
        <f>'Summary (Amendment)'!G8-'Compare to Settlement'!Q8</f>
        <v>3.9473479488826187E-7</v>
      </c>
      <c r="H8" s="213">
        <f>'Summary (Amendment)'!H8-'Compare to Settlement'!R8</f>
        <v>-4.1315170306013285E-4</v>
      </c>
      <c r="I8" s="214">
        <f>'Summary (Amendment)'!I8-'Compare to Settlement'!S8</f>
        <v>-1.3006552393964206E-5</v>
      </c>
      <c r="L8" s="252"/>
      <c r="M8" s="211" t="s">
        <v>88</v>
      </c>
      <c r="N8" s="243"/>
      <c r="O8" s="244">
        <v>-7.0250008876489448E-3</v>
      </c>
      <c r="P8" s="213">
        <v>7.7330336259040624E-3</v>
      </c>
      <c r="Q8" s="213">
        <v>1.590482272551741E-3</v>
      </c>
      <c r="R8" s="213">
        <v>-6.7011332407858391E-4</v>
      </c>
      <c r="S8" s="214">
        <v>-5.2818693745127002E-3</v>
      </c>
    </row>
    <row r="9" spans="2:19" x14ac:dyDescent="0.25">
      <c r="B9" s="250" t="s">
        <v>120</v>
      </c>
      <c r="C9" s="199" t="s">
        <v>84</v>
      </c>
      <c r="D9" s="236">
        <f>'Summary (Amendment)'!D9-'Compare to Settlement'!N9</f>
        <v>0</v>
      </c>
      <c r="E9" s="237">
        <f>'Summary (Amendment)'!E9-'Compare to Settlement'!O9</f>
        <v>-1.9999999999996021E-2</v>
      </c>
      <c r="F9" s="205">
        <f>'Summary (Amendment)'!F9-'Compare to Settlement'!P9</f>
        <v>-3.0000000000001137E-2</v>
      </c>
      <c r="G9" s="205">
        <f>'Summary (Amendment)'!G9-'Compare to Settlement'!Q9</f>
        <v>-3.0000000000001137E-2</v>
      </c>
      <c r="H9" s="205">
        <f>'Summary (Amendment)'!H9-'Compare to Settlement'!R9</f>
        <v>-7.9999999999998295E-2</v>
      </c>
      <c r="I9" s="206">
        <f>'Summary (Amendment)'!I9-'Compare to Settlement'!S9</f>
        <v>-8.9999999999999858E-2</v>
      </c>
      <c r="L9" s="250" t="s">
        <v>120</v>
      </c>
      <c r="M9" s="199" t="s">
        <v>84</v>
      </c>
      <c r="N9" s="236">
        <v>15.098800000000001</v>
      </c>
      <c r="O9" s="237">
        <v>17.457599999999999</v>
      </c>
      <c r="P9" s="205">
        <v>20.113199999999999</v>
      </c>
      <c r="Q9" s="205">
        <v>22.936</v>
      </c>
      <c r="R9" s="205">
        <v>25.742799999999999</v>
      </c>
      <c r="S9" s="206">
        <v>28.1</v>
      </c>
    </row>
    <row r="10" spans="2:19" x14ac:dyDescent="0.25">
      <c r="B10" s="251"/>
      <c r="C10" s="203" t="s">
        <v>85</v>
      </c>
      <c r="D10" s="238"/>
      <c r="E10" s="239">
        <f>'Summary (Amendment)'!E10-'Compare to Settlement'!O10</f>
        <v>-1.9999999999999574E-2</v>
      </c>
      <c r="F10" s="205">
        <f>'Summary (Amendment)'!F10-'Compare to Settlement'!P10</f>
        <v>-1.0000000000001563E-2</v>
      </c>
      <c r="G10" s="205">
        <f>'Summary (Amendment)'!G10-'Compare to Settlement'!Q10</f>
        <v>0</v>
      </c>
      <c r="H10" s="205">
        <f>'Summary (Amendment)'!H10-'Compare to Settlement'!R10</f>
        <v>-4.9999999999997158E-2</v>
      </c>
      <c r="I10" s="206">
        <f>'Summary (Amendment)'!I10-'Compare to Settlement'!S10</f>
        <v>-1.0000000000001563E-2</v>
      </c>
      <c r="L10" s="251"/>
      <c r="M10" s="203" t="s">
        <v>85</v>
      </c>
      <c r="N10" s="238"/>
      <c r="O10" s="239">
        <v>2.3588000000000013</v>
      </c>
      <c r="P10" s="205">
        <v>2.6555999999999984</v>
      </c>
      <c r="Q10" s="205">
        <v>2.8228000000000004</v>
      </c>
      <c r="R10" s="205">
        <v>2.8067999999999986</v>
      </c>
      <c r="S10" s="206">
        <v>2.3572000000000028</v>
      </c>
    </row>
    <row r="11" spans="2:19" x14ac:dyDescent="0.25">
      <c r="B11" s="251"/>
      <c r="C11" s="207" t="s">
        <v>86</v>
      </c>
      <c r="D11" s="240"/>
      <c r="E11" s="241">
        <f>'Summary (Amendment)'!E11-'Compare to Settlement'!O11</f>
        <v>-1.324608578165104E-3</v>
      </c>
      <c r="F11" s="219">
        <f>'Summary (Amendment)'!F11-'Compare to Settlement'!P11</f>
        <v>-3.9900315467467085E-4</v>
      </c>
      <c r="G11" s="219">
        <f>'Summary (Amendment)'!G11-'Compare to Settlement'!Q11</f>
        <v>2.0964633672457267E-4</v>
      </c>
      <c r="H11" s="219">
        <f>'Summary (Amendment)'!H11-'Compare to Settlement'!R11</f>
        <v>-2.022559191656545E-3</v>
      </c>
      <c r="I11" s="220">
        <f>'Summary (Amendment)'!I11-'Compare to Settlement'!S11</f>
        <v>-1.042213605034481E-4</v>
      </c>
      <c r="L11" s="251"/>
      <c r="M11" s="207" t="s">
        <v>86</v>
      </c>
      <c r="N11" s="240"/>
      <c r="O11" s="241">
        <v>0.15622433570879812</v>
      </c>
      <c r="P11" s="219">
        <v>0.152117129502337</v>
      </c>
      <c r="Q11" s="219">
        <v>0.14034564365690197</v>
      </c>
      <c r="R11" s="219">
        <v>0.12237530519707004</v>
      </c>
      <c r="S11" s="220">
        <v>9.1567350870923242E-2</v>
      </c>
    </row>
    <row r="12" spans="2:19" x14ac:dyDescent="0.25">
      <c r="B12" s="251"/>
      <c r="C12" s="207" t="s">
        <v>87</v>
      </c>
      <c r="D12" s="240"/>
      <c r="E12" s="242">
        <f>'Summary (Amendment)'!E12-'Compare to Settlement'!O12</f>
        <v>-4.7752500368293538E-4</v>
      </c>
      <c r="F12" s="242">
        <f>'Summary (Amendment)'!F12-'Compare to Settlement'!P12</f>
        <v>-2.0287692205740032E-4</v>
      </c>
      <c r="G12" s="242">
        <f>'Summary (Amendment)'!G12-'Compare to Settlement'!Q12</f>
        <v>2.2659676517860355E-4</v>
      </c>
      <c r="H12" s="242">
        <f>'Summary (Amendment)'!H12-'Compare to Settlement'!R12</f>
        <v>-1.1820641866179885E-3</v>
      </c>
      <c r="I12" s="249">
        <f>'Summary (Amendment)'!I12-'Compare to Settlement'!S12</f>
        <v>4.1800317264847897E-5</v>
      </c>
      <c r="L12" s="251"/>
      <c r="M12" s="207" t="s">
        <v>87</v>
      </c>
      <c r="N12" s="240"/>
      <c r="O12" s="242">
        <v>4.9356601033743987E-2</v>
      </c>
      <c r="P12" s="209">
        <v>5.4382792703922496E-2</v>
      </c>
      <c r="Q12" s="209">
        <v>5.4804024546012596E-2</v>
      </c>
      <c r="R12" s="209">
        <v>5.181030704855908E-2</v>
      </c>
      <c r="S12" s="210">
        <v>4.1201703876794768E-2</v>
      </c>
    </row>
    <row r="13" spans="2:19" ht="15.75" thickBot="1" x14ac:dyDescent="0.3">
      <c r="B13" s="252"/>
      <c r="C13" s="211" t="s">
        <v>88</v>
      </c>
      <c r="D13" s="243"/>
      <c r="E13" s="244">
        <f>'Summary (Amendment)'!E13-'Compare to Settlement'!O13</f>
        <v>-1.7676876906247439E-2</v>
      </c>
      <c r="F13" s="213">
        <f>'Summary (Amendment)'!F13-'Compare to Settlement'!P13</f>
        <v>1.6955845987890857E-2</v>
      </c>
      <c r="G13" s="213">
        <f>'Summary (Amendment)'!G13-'Compare to Settlement'!Q13</f>
        <v>2.2659676517860355E-4</v>
      </c>
      <c r="H13" s="213">
        <f>'Summary (Amendment)'!H13-'Compare to Settlement'!R13</f>
        <v>-1.1820641866179885E-3</v>
      </c>
      <c r="I13" s="214">
        <f>'Summary (Amendment)'!I13-'Compare to Settlement'!S13</f>
        <v>4.1800317264847897E-5</v>
      </c>
      <c r="L13" s="252"/>
      <c r="M13" s="211" t="s">
        <v>88</v>
      </c>
      <c r="N13" s="243"/>
      <c r="O13" s="244">
        <v>6.1785207692876043E-2</v>
      </c>
      <c r="P13" s="213">
        <v>4.2040834176219274E-2</v>
      </c>
      <c r="Q13" s="213">
        <v>5.4804024546012596E-2</v>
      </c>
      <c r="R13" s="213">
        <v>5.181030704855908E-2</v>
      </c>
      <c r="S13" s="214">
        <v>4.1201703876794768E-2</v>
      </c>
    </row>
    <row r="14" spans="2:19" ht="15" customHeight="1" x14ac:dyDescent="0.25">
      <c r="B14" s="250" t="s">
        <v>89</v>
      </c>
      <c r="C14" s="199" t="s">
        <v>84</v>
      </c>
      <c r="D14" s="236">
        <f>'Summary (Amendment)'!D14-'Compare to Settlement'!N14</f>
        <v>0</v>
      </c>
      <c r="E14" s="201">
        <f>'Summary (Amendment)'!E14-'Compare to Settlement'!O14</f>
        <v>-0.21999999999999176</v>
      </c>
      <c r="F14" s="201">
        <f>'Summary (Amendment)'!F14-'Compare to Settlement'!P14</f>
        <v>-1.9999999999996021E-2</v>
      </c>
      <c r="G14" s="201">
        <f>'Summary (Amendment)'!G14-'Compare to Settlement'!Q14</f>
        <v>-1.9999999999996021E-2</v>
      </c>
      <c r="H14" s="201">
        <f>'Summary (Amendment)'!H14-'Compare to Settlement'!R14</f>
        <v>-0.25</v>
      </c>
      <c r="I14" s="202">
        <f>'Summary (Amendment)'!I14-'Compare to Settlement'!S14</f>
        <v>-0.25999999999999091</v>
      </c>
      <c r="L14" s="250" t="s">
        <v>89</v>
      </c>
      <c r="M14" s="199" t="s">
        <v>84</v>
      </c>
      <c r="N14" s="200">
        <v>58.72</v>
      </c>
      <c r="O14" s="201">
        <v>60.65</v>
      </c>
      <c r="P14" s="201">
        <v>63.290000000000006</v>
      </c>
      <c r="Q14" s="201">
        <v>66.19</v>
      </c>
      <c r="R14" s="201">
        <v>68.819999999999993</v>
      </c>
      <c r="S14" s="202">
        <v>70.13</v>
      </c>
    </row>
    <row r="15" spans="2:19" x14ac:dyDescent="0.25">
      <c r="B15" s="251"/>
      <c r="C15" s="203" t="s">
        <v>85</v>
      </c>
      <c r="D15" s="204"/>
      <c r="E15" s="205">
        <f>'Summary (Amendment)'!E15-'Compare to Settlement'!O15</f>
        <v>-0.21999999999999531</v>
      </c>
      <c r="F15" s="205">
        <f>'Summary (Amendment)'!F15-'Compare to Settlement'!P15</f>
        <v>0.19999999999999574</v>
      </c>
      <c r="G15" s="205">
        <f>'Summary (Amendment)'!G15-'Compare to Settlement'!Q15</f>
        <v>0</v>
      </c>
      <c r="H15" s="205">
        <f>'Summary (Amendment)'!H15-'Compare to Settlement'!R15</f>
        <v>-0.23000000000000043</v>
      </c>
      <c r="I15" s="206">
        <f>'Summary (Amendment)'!I15-'Compare to Settlement'!S15</f>
        <v>-1.0000000000005116E-2</v>
      </c>
      <c r="L15" s="251"/>
      <c r="M15" s="203" t="s">
        <v>85</v>
      </c>
      <c r="N15" s="204"/>
      <c r="O15" s="205">
        <v>1.9299999999999997</v>
      </c>
      <c r="P15" s="205">
        <v>2.6400000000000077</v>
      </c>
      <c r="Q15" s="205">
        <v>2.899999999999995</v>
      </c>
      <c r="R15" s="205">
        <v>2.629999999999999</v>
      </c>
      <c r="S15" s="206">
        <v>1.3100000000000023</v>
      </c>
    </row>
    <row r="16" spans="2:19" x14ac:dyDescent="0.25">
      <c r="B16" s="251"/>
      <c r="C16" s="207" t="s">
        <v>86</v>
      </c>
      <c r="D16" s="208"/>
      <c r="E16" s="219">
        <f>'Summary (Amendment)'!E16-'Compare to Settlement'!O16</f>
        <v>-3.7465940054495078E-3</v>
      </c>
      <c r="F16" s="219">
        <f>'Summary (Amendment)'!F16-'Compare to Settlement'!P16</f>
        <v>3.4680830252112466E-3</v>
      </c>
      <c r="G16" s="219">
        <f>'Summary (Amendment)'!G16-'Compare to Settlement'!Q16</f>
        <v>1.4484218357778411E-5</v>
      </c>
      <c r="H16" s="219">
        <f>'Summary (Amendment)'!H16-'Compare to Settlement'!R16</f>
        <v>-3.4638857189643532E-3</v>
      </c>
      <c r="I16" s="220">
        <f>'Summary (Amendment)'!I16-'Compare to Settlement'!S16</f>
        <v>-7.643588961486758E-5</v>
      </c>
      <c r="L16" s="251"/>
      <c r="M16" s="207" t="s">
        <v>86</v>
      </c>
      <c r="N16" s="208"/>
      <c r="O16" s="219">
        <v>3.2867847411444134E-2</v>
      </c>
      <c r="P16" s="219">
        <v>4.3528441879637392E-2</v>
      </c>
      <c r="Q16" s="219">
        <v>4.5820824774845864E-2</v>
      </c>
      <c r="R16" s="219">
        <v>3.9734098806466223E-2</v>
      </c>
      <c r="S16" s="220">
        <v>1.9035164196454554E-2</v>
      </c>
    </row>
    <row r="17" spans="2:19" x14ac:dyDescent="0.25">
      <c r="B17" s="251"/>
      <c r="C17" s="207" t="s">
        <v>87</v>
      </c>
      <c r="D17" s="208"/>
      <c r="E17" s="209">
        <f>'Summary (Amendment)'!E17-'Compare to Settlement'!O17</f>
        <v>-7.0252610427497383E-4</v>
      </c>
      <c r="F17" s="209">
        <f>'Summary (Amendment)'!F17-'Compare to Settlement'!P17</f>
        <v>6.3654353722432215E-4</v>
      </c>
      <c r="G17" s="209">
        <f>'Summary (Amendment)'!G17-'Compare to Settlement'!Q17</f>
        <v>3.0966193876193204E-5</v>
      </c>
      <c r="H17" s="209">
        <f>'Summary (Amendment)'!H17-'Compare to Settlement'!R17</f>
        <v>-7.5145941278138145E-4</v>
      </c>
      <c r="I17" s="210">
        <f>'Summary (Amendment)'!I17-'Compare to Settlement'!S17</f>
        <v>-7.7034432425723831E-7</v>
      </c>
      <c r="L17" s="251"/>
      <c r="M17" s="207" t="s">
        <v>87</v>
      </c>
      <c r="N17" s="208"/>
      <c r="O17" s="209">
        <v>4.3112170826150355E-3</v>
      </c>
      <c r="P17" s="209">
        <v>8.2105258384334925E-3</v>
      </c>
      <c r="Q17" s="209">
        <v>8.9443098466268252E-3</v>
      </c>
      <c r="R17" s="209">
        <v>8.0675577812015474E-3</v>
      </c>
      <c r="S17" s="210">
        <v>3.9697161772893758E-3</v>
      </c>
    </row>
    <row r="18" spans="2:19" ht="15.75" thickBot="1" x14ac:dyDescent="0.3">
      <c r="B18" s="252"/>
      <c r="C18" s="211" t="s">
        <v>88</v>
      </c>
      <c r="D18" s="212"/>
      <c r="E18" s="213">
        <f>'Summary (Amendment)'!E18-'Compare to Settlement'!O18</f>
        <v>-8.7400885413747541E-3</v>
      </c>
      <c r="F18" s="213">
        <f>'Summary (Amendment)'!F18-'Compare to Settlement'!P18</f>
        <v>8.8656306693542606E-3</v>
      </c>
      <c r="G18" s="213">
        <f>'Summary (Amendment)'!G18-'Compare to Settlement'!Q18</f>
        <v>3.0966193876193204E-5</v>
      </c>
      <c r="H18" s="213">
        <f>'Summary (Amendment)'!H18-'Compare to Settlement'!R18</f>
        <v>-7.5145941278138145E-4</v>
      </c>
      <c r="I18" s="214">
        <f>'Summary (Amendment)'!I18-'Compare to Settlement'!S18</f>
        <v>-7.7034432425723831E-7</v>
      </c>
      <c r="L18" s="252"/>
      <c r="M18" s="211" t="s">
        <v>88</v>
      </c>
      <c r="N18" s="212"/>
      <c r="O18" s="213">
        <v>-4.3787167495447241E-4</v>
      </c>
      <c r="P18" s="213">
        <v>1.300070459555175E-2</v>
      </c>
      <c r="Q18" s="213">
        <v>8.9443098466268252E-3</v>
      </c>
      <c r="R18" s="213">
        <v>8.0675577812015474E-3</v>
      </c>
      <c r="S18" s="214">
        <v>3.9697161772893758E-3</v>
      </c>
    </row>
    <row r="19" spans="2:19" ht="15" customHeight="1" x14ac:dyDescent="0.25">
      <c r="B19" s="250" t="s">
        <v>90</v>
      </c>
      <c r="C19" s="199" t="s">
        <v>84</v>
      </c>
      <c r="D19" s="236">
        <f>'Summary (Amendment)'!D19-'Compare to Settlement'!N19</f>
        <v>0</v>
      </c>
      <c r="E19" s="201">
        <f>'Summary (Amendment)'!E19-'Compare to Settlement'!O19</f>
        <v>-1.75</v>
      </c>
      <c r="F19" s="201">
        <f>'Summary (Amendment)'!F19-'Compare to Settlement'!P19</f>
        <v>-1.8999999999998636</v>
      </c>
      <c r="G19" s="201">
        <f>'Summary (Amendment)'!G19-'Compare to Settlement'!Q19</f>
        <v>-1.8499999999999091</v>
      </c>
      <c r="H19" s="201">
        <f>'Summary (Amendment)'!H19-'Compare to Settlement'!R19</f>
        <v>-4.1500000000000909</v>
      </c>
      <c r="I19" s="202">
        <f>'Summary (Amendment)'!I19-'Compare to Settlement'!S19</f>
        <v>-4.4750000000001364</v>
      </c>
      <c r="L19" s="250" t="s">
        <v>90</v>
      </c>
      <c r="M19" s="199" t="s">
        <v>84</v>
      </c>
      <c r="N19" s="200">
        <v>1153.095</v>
      </c>
      <c r="O19" s="201">
        <v>1219.4000000000001</v>
      </c>
      <c r="P19" s="201">
        <v>1281.25</v>
      </c>
      <c r="Q19" s="201">
        <v>1345.8999999999999</v>
      </c>
      <c r="R19" s="201">
        <v>1403.7</v>
      </c>
      <c r="S19" s="202">
        <v>1435.4</v>
      </c>
    </row>
    <row r="20" spans="2:19" x14ac:dyDescent="0.25">
      <c r="B20" s="251"/>
      <c r="C20" s="203" t="s">
        <v>85</v>
      </c>
      <c r="D20" s="204"/>
      <c r="E20" s="205">
        <f>'Summary (Amendment)'!E20-'Compare to Settlement'!O20</f>
        <v>-1.7500000000001137</v>
      </c>
      <c r="F20" s="205">
        <f>'Summary (Amendment)'!F20-'Compare to Settlement'!P20</f>
        <v>-0.14999999999974989</v>
      </c>
      <c r="G20" s="205">
        <f>'Summary (Amendment)'!G20-'Compare to Settlement'!Q20</f>
        <v>4.9999999999954525E-2</v>
      </c>
      <c r="H20" s="205">
        <f>'Summary (Amendment)'!H20-'Compare to Settlement'!R20</f>
        <v>-2.3000000000001819</v>
      </c>
      <c r="I20" s="206">
        <f>'Summary (Amendment)'!I20-'Compare to Settlement'!S20</f>
        <v>-0.32500000000004547</v>
      </c>
      <c r="L20" s="251"/>
      <c r="M20" s="203" t="s">
        <v>85</v>
      </c>
      <c r="N20" s="204"/>
      <c r="O20" s="205">
        <v>66.305000000000007</v>
      </c>
      <c r="P20" s="205">
        <v>61.849999999999909</v>
      </c>
      <c r="Q20" s="205">
        <v>64.649999999999864</v>
      </c>
      <c r="R20" s="205">
        <v>57.800000000000182</v>
      </c>
      <c r="S20" s="206">
        <v>31.700000000000045</v>
      </c>
    </row>
    <row r="21" spans="2:19" x14ac:dyDescent="0.25">
      <c r="B21" s="251"/>
      <c r="C21" s="207" t="s">
        <v>86</v>
      </c>
      <c r="D21" s="208"/>
      <c r="E21" s="219">
        <f>'Summary (Amendment)'!E21-'Compare to Settlement'!O21</f>
        <v>-1.5176546598503274E-3</v>
      </c>
      <c r="F21" s="219">
        <f>'Summary (Amendment)'!F21-'Compare to Settlement'!P21</f>
        <v>-5.0291203392976991E-5</v>
      </c>
      <c r="G21" s="219">
        <f>'Summary (Amendment)'!G21-'Compare to Settlement'!Q21</f>
        <v>1.1401979091893444E-4</v>
      </c>
      <c r="H21" s="219">
        <f>'Summary (Amendment)'!H21-'Compare to Settlement'!R21</f>
        <v>-1.6521344473496985E-3</v>
      </c>
      <c r="I21" s="220">
        <f>'Summary (Amendment)'!I21-'Compare to Settlement'!S21</f>
        <v>-1.6525299694398338E-4</v>
      </c>
      <c r="L21" s="251"/>
      <c r="M21" s="207" t="s">
        <v>86</v>
      </c>
      <c r="N21" s="208"/>
      <c r="O21" s="219">
        <v>5.7501766983639686E-2</v>
      </c>
      <c r="P21" s="219">
        <v>5.0721666393308107E-2</v>
      </c>
      <c r="Q21" s="219">
        <v>5.0458536585365747E-2</v>
      </c>
      <c r="R21" s="219">
        <v>4.2945241102608063E-2</v>
      </c>
      <c r="S21" s="220">
        <v>2.2583173042672967E-2</v>
      </c>
    </row>
    <row r="22" spans="2:19" x14ac:dyDescent="0.25">
      <c r="B22" s="251"/>
      <c r="C22" s="207" t="s">
        <v>87</v>
      </c>
      <c r="D22" s="208"/>
      <c r="E22" s="209">
        <f>'Summary (Amendment)'!E22-'Compare to Settlement'!O22</f>
        <v>-1.0073374341361993E-4</v>
      </c>
      <c r="F22" s="209">
        <f>'Summary (Amendment)'!F22-'Compare to Settlement'!P22</f>
        <v>-8.0529691925544829E-6</v>
      </c>
      <c r="G22" s="209">
        <f>'Summary (Amendment)'!G22-'Compare to Settlement'!Q22</f>
        <v>3.5669032392316585E-6</v>
      </c>
      <c r="H22" s="209">
        <f>'Summary (Amendment)'!H22-'Compare to Settlement'!R22</f>
        <v>-1.3027254329320325E-4</v>
      </c>
      <c r="I22" s="210">
        <f>'Summary (Amendment)'!I22-'Compare to Settlement'!S22</f>
        <v>-1.8352425058494387E-5</v>
      </c>
      <c r="L22" s="251"/>
      <c r="M22" s="207" t="s">
        <v>87</v>
      </c>
      <c r="N22" s="208"/>
      <c r="O22" s="209">
        <v>2.0087728886688536E-3</v>
      </c>
      <c r="P22" s="209">
        <v>3.5407144543221549E-3</v>
      </c>
      <c r="Q22" s="209">
        <v>3.6854776563326518E-3</v>
      </c>
      <c r="R22" s="209">
        <v>3.2826579824590408E-3</v>
      </c>
      <c r="S22" s="210">
        <v>1.794518796311946E-3</v>
      </c>
    </row>
    <row r="23" spans="2:19" ht="15.75" thickBot="1" x14ac:dyDescent="0.3">
      <c r="B23" s="252"/>
      <c r="C23" s="211" t="s">
        <v>88</v>
      </c>
      <c r="D23" s="212"/>
      <c r="E23" s="213">
        <f>'Summary (Amendment)'!E23-'Compare to Settlement'!O23</f>
        <v>-7.8690174374726474E-3</v>
      </c>
      <c r="F23" s="213">
        <f>'Summary (Amendment)'!F23-'Compare to Settlement'!P23</f>
        <v>7.6378580768299113E-3</v>
      </c>
      <c r="G23" s="213">
        <f>'Summary (Amendment)'!G23-'Compare to Settlement'!Q23</f>
        <v>3.2492707549938195E-6</v>
      </c>
      <c r="H23" s="213">
        <f>'Summary (Amendment)'!H23-'Compare to Settlement'!R23</f>
        <v>-1.3027795079297152E-4</v>
      </c>
      <c r="I23" s="214">
        <f>'Summary (Amendment)'!I23-'Compare to Settlement'!S23</f>
        <v>-1.7977986012605082E-5</v>
      </c>
      <c r="L23" s="252"/>
      <c r="M23" s="211" t="s">
        <v>88</v>
      </c>
      <c r="N23" s="212"/>
      <c r="O23" s="213">
        <v>1.4646869920748543E-2</v>
      </c>
      <c r="P23" s="213">
        <v>-8.9588288568912822E-3</v>
      </c>
      <c r="Q23" s="213">
        <v>3.6856376481940252E-3</v>
      </c>
      <c r="R23" s="213">
        <v>3.282547728774995E-3</v>
      </c>
      <c r="S23" s="214">
        <v>1.7943861047729714E-3</v>
      </c>
    </row>
    <row r="24" spans="2:19" ht="15" customHeight="1" x14ac:dyDescent="0.25">
      <c r="B24" s="250" t="s">
        <v>91</v>
      </c>
      <c r="C24" s="199" t="s">
        <v>84</v>
      </c>
      <c r="D24" s="236">
        <f>'Summary (Amendment)'!D24-'Compare to Settlement'!N24</f>
        <v>0</v>
      </c>
      <c r="E24" s="201">
        <f>'Summary (Amendment)'!E24-'Compare to Settlement'!O24</f>
        <v>-19.5</v>
      </c>
      <c r="F24" s="201">
        <f>'Summary (Amendment)'!F24-'Compare to Settlement'!P24</f>
        <v>-20.75</v>
      </c>
      <c r="G24" s="201">
        <f>'Summary (Amendment)'!G24-'Compare to Settlement'!Q24</f>
        <v>-19.75</v>
      </c>
      <c r="H24" s="201">
        <f>'Summary (Amendment)'!H24-'Compare to Settlement'!R24</f>
        <v>-43.75</v>
      </c>
      <c r="I24" s="202">
        <f>'Summary (Amendment)'!I24-'Compare to Settlement'!S24</f>
        <v>-47</v>
      </c>
      <c r="L24" s="250" t="s">
        <v>91</v>
      </c>
      <c r="M24" s="199" t="s">
        <v>84</v>
      </c>
      <c r="N24" s="200">
        <v>12915.68</v>
      </c>
      <c r="O24" s="201">
        <v>13348.68</v>
      </c>
      <c r="P24" s="201">
        <v>13990.43</v>
      </c>
      <c r="Q24" s="201">
        <v>14648.43</v>
      </c>
      <c r="R24" s="201">
        <v>15219.68</v>
      </c>
      <c r="S24" s="202">
        <v>15505.93</v>
      </c>
    </row>
    <row r="25" spans="2:19" x14ac:dyDescent="0.25">
      <c r="B25" s="251"/>
      <c r="C25" s="203" t="s">
        <v>85</v>
      </c>
      <c r="D25" s="204"/>
      <c r="E25" s="205">
        <f>'Summary (Amendment)'!E25-'Compare to Settlement'!O25</f>
        <v>-19.5</v>
      </c>
      <c r="F25" s="205">
        <f>'Summary (Amendment)'!F25-'Compare to Settlement'!P25</f>
        <v>-1.25</v>
      </c>
      <c r="G25" s="205">
        <f>'Summary (Amendment)'!G25-'Compare to Settlement'!Q25</f>
        <v>1</v>
      </c>
      <c r="H25" s="205">
        <f>'Summary (Amendment)'!H25-'Compare to Settlement'!R25</f>
        <v>-24</v>
      </c>
      <c r="I25" s="206">
        <f>'Summary (Amendment)'!I25-'Compare to Settlement'!S25</f>
        <v>-3.25</v>
      </c>
      <c r="L25" s="251"/>
      <c r="M25" s="203" t="s">
        <v>85</v>
      </c>
      <c r="N25" s="204"/>
      <c r="O25" s="205">
        <v>433</v>
      </c>
      <c r="P25" s="205">
        <v>641.75</v>
      </c>
      <c r="Q25" s="205">
        <v>658</v>
      </c>
      <c r="R25" s="205">
        <v>571.25</v>
      </c>
      <c r="S25" s="206">
        <v>286.25</v>
      </c>
    </row>
    <row r="26" spans="2:19" x14ac:dyDescent="0.25">
      <c r="B26" s="251"/>
      <c r="C26" s="207" t="s">
        <v>86</v>
      </c>
      <c r="D26" s="208"/>
      <c r="E26" s="219">
        <f>'Summary (Amendment)'!E26-'Compare to Settlement'!O26</f>
        <v>-1.5097927480395915E-3</v>
      </c>
      <c r="F26" s="219">
        <f>'Summary (Amendment)'!F26-'Compare to Settlement'!P26</f>
        <v>-2.3446278380648278E-5</v>
      </c>
      <c r="G26" s="219">
        <f>'Summary (Amendment)'!G26-'Compare to Settlement'!Q26</f>
        <v>1.4144326205413338E-4</v>
      </c>
      <c r="H26" s="219">
        <f>'Summary (Amendment)'!H26-'Compare to Settlement'!R26</f>
        <v>-1.5879629790470084E-3</v>
      </c>
      <c r="I26" s="220">
        <f>'Summary (Amendment)'!I26-'Compare to Settlement'!S26</f>
        <v>-1.5993451510959433E-4</v>
      </c>
      <c r="L26" s="251"/>
      <c r="M26" s="207" t="s">
        <v>86</v>
      </c>
      <c r="N26" s="208"/>
      <c r="O26" s="219">
        <v>3.3525141533391971E-2</v>
      </c>
      <c r="P26" s="219">
        <v>4.8075914622269768E-2</v>
      </c>
      <c r="Q26" s="219">
        <v>4.7032149833850713E-2</v>
      </c>
      <c r="R26" s="219">
        <v>3.8997353299978221E-2</v>
      </c>
      <c r="S26" s="220">
        <v>1.8807885579723096E-2</v>
      </c>
    </row>
    <row r="27" spans="2:19" x14ac:dyDescent="0.25">
      <c r="B27" s="251"/>
      <c r="C27" s="207" t="s">
        <v>87</v>
      </c>
      <c r="D27" s="208"/>
      <c r="E27" s="209">
        <f>'Summary (Amendment)'!E27-'Compare to Settlement'!O27</f>
        <v>-1.1054772519847214E-4</v>
      </c>
      <c r="F27" s="209">
        <f>'Summary (Amendment)'!F27-'Compare to Settlement'!P27</f>
        <v>-6.6947505561591215E-6</v>
      </c>
      <c r="G27" s="209">
        <f>'Summary (Amendment)'!G27-'Compare to Settlement'!Q27</f>
        <v>6.1051516895295997E-6</v>
      </c>
      <c r="H27" s="209">
        <f>'Summary (Amendment)'!H27-'Compare to Settlement'!R27</f>
        <v>-1.3474592890017935E-4</v>
      </c>
      <c r="I27" s="210">
        <f>'Summary (Amendment)'!I27-'Compare to Settlement'!S27</f>
        <v>-1.7890480504886321E-5</v>
      </c>
      <c r="L27" s="251"/>
      <c r="M27" s="207" t="s">
        <v>87</v>
      </c>
      <c r="N27" s="208"/>
      <c r="O27" s="209">
        <v>-6.9826168209491824E-4</v>
      </c>
      <c r="P27" s="209">
        <v>3.6434321444637099E-3</v>
      </c>
      <c r="Q27" s="209">
        <v>3.7195291843220247E-3</v>
      </c>
      <c r="R27" s="209">
        <v>3.2167106819498909E-3</v>
      </c>
      <c r="S27" s="210">
        <v>1.6068654716917326E-3</v>
      </c>
    </row>
    <row r="28" spans="2:19" ht="15.75" thickBot="1" x14ac:dyDescent="0.3">
      <c r="B28" s="252"/>
      <c r="C28" s="211" t="s">
        <v>88</v>
      </c>
      <c r="D28" s="212"/>
      <c r="E28" s="213">
        <f>'Summary (Amendment)'!E28-'Compare to Settlement'!O28</f>
        <v>-8.6513835420320446E-3</v>
      </c>
      <c r="F28" s="213">
        <f>'Summary (Amendment)'!F28-'Compare to Settlement'!P28</f>
        <v>8.4447124248524935E-3</v>
      </c>
      <c r="G28" s="213">
        <f>'Summary (Amendment)'!G28-'Compare to Settlement'!Q28</f>
        <v>6.0883797141299441E-6</v>
      </c>
      <c r="H28" s="213">
        <f>'Summary (Amendment)'!H28-'Compare to Settlement'!R28</f>
        <v>-1.3479025375086632E-4</v>
      </c>
      <c r="I28" s="214">
        <f>'Summary (Amendment)'!I28-'Compare to Settlement'!S28</f>
        <v>-1.7850407858691943E-5</v>
      </c>
      <c r="L28" s="252"/>
      <c r="M28" s="211" t="s">
        <v>88</v>
      </c>
      <c r="N28" s="212"/>
      <c r="O28" s="213">
        <v>1.1016250888305273E-2</v>
      </c>
      <c r="P28" s="213">
        <v>-7.985674693689996E-3</v>
      </c>
      <c r="Q28" s="213">
        <v>3.7195239021442774E-3</v>
      </c>
      <c r="R28" s="213">
        <v>3.2167278591780173E-3</v>
      </c>
      <c r="S28" s="214">
        <v>1.6068549658610758E-3</v>
      </c>
    </row>
    <row r="29" spans="2:19" ht="15" customHeight="1" x14ac:dyDescent="0.25">
      <c r="B29" s="250" t="s">
        <v>92</v>
      </c>
      <c r="C29" s="199" t="s">
        <v>84</v>
      </c>
      <c r="D29" s="236">
        <f>'Summary (Amendment)'!D29-'Compare to Settlement'!N29</f>
        <v>0</v>
      </c>
      <c r="E29" s="201">
        <f>'Summary (Amendment)'!E29-'Compare to Settlement'!O29</f>
        <v>-54</v>
      </c>
      <c r="F29" s="201">
        <f>'Summary (Amendment)'!F29-'Compare to Settlement'!P29</f>
        <v>-57</v>
      </c>
      <c r="G29" s="201">
        <f>'Summary (Amendment)'!G29-'Compare to Settlement'!Q29</f>
        <v>-55.5</v>
      </c>
      <c r="H29" s="201">
        <f>'Summary (Amendment)'!H29-'Compare to Settlement'!R29</f>
        <v>-123.75</v>
      </c>
      <c r="I29" s="202">
        <f>'Summary (Amendment)'!I29-'Compare to Settlement'!S29</f>
        <v>-133.50000000000728</v>
      </c>
      <c r="L29" s="250" t="s">
        <v>92</v>
      </c>
      <c r="M29" s="199" t="s">
        <v>84</v>
      </c>
      <c r="N29" s="200">
        <v>40078.07</v>
      </c>
      <c r="O29" s="201">
        <v>41341.82</v>
      </c>
      <c r="P29" s="201">
        <v>43134.32</v>
      </c>
      <c r="Q29" s="201">
        <v>45002.57</v>
      </c>
      <c r="R29" s="201">
        <v>46660.82</v>
      </c>
      <c r="S29" s="202">
        <v>47536.820000000007</v>
      </c>
    </row>
    <row r="30" spans="2:19" x14ac:dyDescent="0.25">
      <c r="B30" s="251"/>
      <c r="C30" s="203" t="s">
        <v>85</v>
      </c>
      <c r="D30" s="204"/>
      <c r="E30" s="205">
        <f>'Summary (Amendment)'!E30-'Compare to Settlement'!O30</f>
        <v>-54</v>
      </c>
      <c r="F30" s="205">
        <f>'Summary (Amendment)'!F30-'Compare to Settlement'!P30</f>
        <v>-3</v>
      </c>
      <c r="G30" s="205">
        <f>'Summary (Amendment)'!G30-'Compare to Settlement'!Q30</f>
        <v>1.5</v>
      </c>
      <c r="H30" s="205">
        <f>'Summary (Amendment)'!H30-'Compare to Settlement'!R30</f>
        <v>-68.25</v>
      </c>
      <c r="I30" s="206">
        <f>'Summary (Amendment)'!I30-'Compare to Settlement'!S30</f>
        <v>-9.750000000003638</v>
      </c>
      <c r="L30" s="251"/>
      <c r="M30" s="203" t="s">
        <v>85</v>
      </c>
      <c r="N30" s="204"/>
      <c r="O30" s="205">
        <v>1263.75</v>
      </c>
      <c r="P30" s="205">
        <v>1792.5</v>
      </c>
      <c r="Q30" s="205">
        <v>1868.25</v>
      </c>
      <c r="R30" s="205">
        <v>1658.25</v>
      </c>
      <c r="S30" s="206">
        <v>876.00000000000364</v>
      </c>
    </row>
    <row r="31" spans="2:19" x14ac:dyDescent="0.25">
      <c r="B31" s="251"/>
      <c r="C31" s="207" t="s">
        <v>86</v>
      </c>
      <c r="D31" s="208"/>
      <c r="E31" s="219">
        <f>'Summary (Amendment)'!E31-'Compare to Settlement'!O31</f>
        <v>-1.3473702700753792E-3</v>
      </c>
      <c r="F31" s="219">
        <f>'Summary (Amendment)'!F31-'Compare to Settlement'!P31</f>
        <v>-1.5953039239326172E-5</v>
      </c>
      <c r="G31" s="219">
        <f>'Summary (Amendment)'!G31-'Compare to Settlement'!Q31</f>
        <v>9.2132137797587554E-5</v>
      </c>
      <c r="H31" s="219">
        <f>'Summary (Amendment)'!H31-'Compare to Settlement'!R31</f>
        <v>-1.4729534493693672E-3</v>
      </c>
      <c r="I31" s="220">
        <f>'Summary (Amendment)'!I31-'Compare to Settlement'!S31</f>
        <v>-1.5958771455922352E-4</v>
      </c>
      <c r="L31" s="251"/>
      <c r="M31" s="207" t="s">
        <v>86</v>
      </c>
      <c r="N31" s="208"/>
      <c r="O31" s="219">
        <v>3.1532207014958555E-2</v>
      </c>
      <c r="P31" s="219">
        <v>4.3358033100623049E-2</v>
      </c>
      <c r="Q31" s="219">
        <v>4.3312378634924577E-2</v>
      </c>
      <c r="R31" s="219">
        <v>3.6847895575741564E-2</v>
      </c>
      <c r="S31" s="220">
        <v>1.8773780657948224E-2</v>
      </c>
    </row>
    <row r="32" spans="2:19" x14ac:dyDescent="0.25">
      <c r="B32" s="251"/>
      <c r="C32" s="207" t="s">
        <v>87</v>
      </c>
      <c r="D32" s="208"/>
      <c r="E32" s="209">
        <f>'Summary (Amendment)'!E32-'Compare to Settlement'!O32</f>
        <v>-9.960982769335186E-5</v>
      </c>
      <c r="F32" s="209">
        <f>'Summary (Amendment)'!F32-'Compare to Settlement'!P32</f>
        <v>-5.1757873825147155E-6</v>
      </c>
      <c r="G32" s="209">
        <f>'Summary (Amendment)'!G32-'Compare to Settlement'!Q32</f>
        <v>3.0928316144705412E-6</v>
      </c>
      <c r="H32" s="209">
        <f>'Summary (Amendment)'!H32-'Compare to Settlement'!R32</f>
        <v>-1.2451351185774817E-4</v>
      </c>
      <c r="I32" s="210">
        <f>'Summary (Amendment)'!I32-'Compare to Settlement'!S32</f>
        <v>-1.7424500701367562E-5</v>
      </c>
      <c r="L32" s="251"/>
      <c r="M32" s="207" t="s">
        <v>87</v>
      </c>
      <c r="N32" s="208"/>
      <c r="O32" s="209">
        <v>1.8027437944446805E-3</v>
      </c>
      <c r="P32" s="209">
        <v>3.304135468974722E-3</v>
      </c>
      <c r="Q32" s="209">
        <v>3.4295344482977428E-3</v>
      </c>
      <c r="R32" s="209">
        <v>3.0331874123192752E-3</v>
      </c>
      <c r="S32" s="210">
        <v>1.5975574670731877E-3</v>
      </c>
    </row>
    <row r="33" spans="1:19" ht="15.75" thickBot="1" x14ac:dyDescent="0.3">
      <c r="B33" s="252"/>
      <c r="C33" s="211" t="s">
        <v>88</v>
      </c>
      <c r="D33" s="212"/>
      <c r="E33" s="213">
        <f>'Summary (Amendment)'!E33-'Compare to Settlement'!O33</f>
        <v>-9.9676754087172498E-3</v>
      </c>
      <c r="F33" s="213">
        <f>'Summary (Amendment)'!F33-'Compare to Settlement'!P33</f>
        <v>9.7601163467170363E-3</v>
      </c>
      <c r="G33" s="213">
        <f>'Summary (Amendment)'!G33-'Compare to Settlement'!Q33</f>
        <v>3.1118362743328548E-6</v>
      </c>
      <c r="H33" s="213">
        <f>'Summary (Amendment)'!H33-'Compare to Settlement'!R33</f>
        <v>-1.2452745718462884E-4</v>
      </c>
      <c r="I33" s="214">
        <f>'Summary (Amendment)'!I33-'Compare to Settlement'!S33</f>
        <v>-1.7421346569848227E-5</v>
      </c>
      <c r="L33" s="252"/>
      <c r="M33" s="211" t="s">
        <v>88</v>
      </c>
      <c r="N33" s="212"/>
      <c r="O33" s="213">
        <v>1.2754966762158274E-2</v>
      </c>
      <c r="P33" s="213">
        <v>-7.5458814174469676E-3</v>
      </c>
      <c r="Q33" s="213">
        <v>3.4295315802247341E-3</v>
      </c>
      <c r="R33" s="213">
        <v>3.0331915791289928E-3</v>
      </c>
      <c r="S33" s="214">
        <v>1.5975485780718556E-3</v>
      </c>
    </row>
    <row r="34" spans="1:19" ht="15" customHeight="1" x14ac:dyDescent="0.25">
      <c r="B34" s="250" t="s">
        <v>93</v>
      </c>
      <c r="C34" s="199" t="s">
        <v>84</v>
      </c>
      <c r="D34" s="236">
        <f>'Summary (Amendment)'!D34-'Compare to Settlement'!N34</f>
        <v>0</v>
      </c>
      <c r="E34" s="201">
        <f>'Summary (Amendment)'!E34-'Compare to Settlement'!O34</f>
        <v>-8.7599999999996569E-3</v>
      </c>
      <c r="F34" s="201">
        <f>'Summary (Amendment)'!F34-'Compare to Settlement'!P34</f>
        <v>-1.0040000000000049E-2</v>
      </c>
      <c r="G34" s="201">
        <f>'Summary (Amendment)'!G34-'Compare to Settlement'!Q34</f>
        <v>-9.8799999999990007E-3</v>
      </c>
      <c r="H34" s="201">
        <f>'Summary (Amendment)'!H34-'Compare to Settlement'!R34</f>
        <v>-2.2800000000000153E-2</v>
      </c>
      <c r="I34" s="202">
        <f>'Summary (Amendment)'!I34-'Compare to Settlement'!S34</f>
        <v>-2.4040000000001172E-2</v>
      </c>
      <c r="L34" s="250" t="s">
        <v>93</v>
      </c>
      <c r="M34" s="199" t="s">
        <v>84</v>
      </c>
      <c r="N34" s="200">
        <v>6.6344399999999997</v>
      </c>
      <c r="O34" s="201">
        <v>7.5486800000000001</v>
      </c>
      <c r="P34" s="201">
        <v>7.9499600000000008</v>
      </c>
      <c r="Q34" s="201">
        <v>8.7662399999999998</v>
      </c>
      <c r="R34" s="201">
        <v>9.2012800000000006</v>
      </c>
      <c r="S34" s="202">
        <v>9.1984000000000012</v>
      </c>
    </row>
    <row r="35" spans="1:19" x14ac:dyDescent="0.25">
      <c r="B35" s="251"/>
      <c r="C35" s="203" t="s">
        <v>85</v>
      </c>
      <c r="D35" s="204"/>
      <c r="E35" s="205">
        <f>'Summary (Amendment)'!E35-'Compare to Settlement'!O35</f>
        <v>-8.7599999999992129E-3</v>
      </c>
      <c r="F35" s="205">
        <f>'Summary (Amendment)'!F35-'Compare to Settlement'!P35</f>
        <v>-1.2800000000012801E-3</v>
      </c>
      <c r="G35" s="205">
        <f>'Summary (Amendment)'!G35-'Compare to Settlement'!Q35</f>
        <v>1.6000000000016001E-4</v>
      </c>
      <c r="H35" s="205">
        <f>'Summary (Amendment)'!H35-'Compare to Settlement'!R35</f>
        <v>-1.2920000000000265E-2</v>
      </c>
      <c r="I35" s="206">
        <f>'Summary (Amendment)'!I35-'Compare to Settlement'!S35</f>
        <v>-1.2399999999996858E-3</v>
      </c>
      <c r="L35" s="251"/>
      <c r="M35" s="203" t="s">
        <v>85</v>
      </c>
      <c r="N35" s="204"/>
      <c r="O35" s="205">
        <v>0.91424000000000039</v>
      </c>
      <c r="P35" s="205">
        <v>0.40128000000000075</v>
      </c>
      <c r="Q35" s="205">
        <v>0.81627999999999989</v>
      </c>
      <c r="R35" s="205">
        <v>0.43503999999999987</v>
      </c>
      <c r="S35" s="206">
        <v>-2.8799999999997716E-3</v>
      </c>
    </row>
    <row r="36" spans="1:19" x14ac:dyDescent="0.25">
      <c r="A36" s="221"/>
      <c r="B36" s="251"/>
      <c r="C36" s="207" t="s">
        <v>86</v>
      </c>
      <c r="D36" s="208"/>
      <c r="E36" s="219">
        <f>'Summary (Amendment)'!E36-'Compare to Settlement'!O36</f>
        <v>-1.3203827301172533E-3</v>
      </c>
      <c r="F36" s="219">
        <f>'Summary (Amendment)'!F36-'Compare to Settlement'!P36</f>
        <v>-1.0800213862634245E-4</v>
      </c>
      <c r="G36" s="219">
        <f>'Summary (Amendment)'!G36-'Compare to Settlement'!Q36</f>
        <v>1.4998634137312894E-4</v>
      </c>
      <c r="H36" s="219">
        <f>'Summary (Amendment)'!H36-'Compare to Settlement'!R36</f>
        <v>-1.4195039618102936E-3</v>
      </c>
      <c r="I36" s="220">
        <f>'Summary (Amendment)'!I36-'Compare to Settlement'!S36</f>
        <v>-1.3587613618091658E-4</v>
      </c>
      <c r="L36" s="251"/>
      <c r="M36" s="207" t="s">
        <v>86</v>
      </c>
      <c r="N36" s="208"/>
      <c r="O36" s="219">
        <v>0.13780213552311882</v>
      </c>
      <c r="P36" s="219">
        <v>5.3158962891525503E-2</v>
      </c>
      <c r="Q36" s="219">
        <v>0.1026772461748235</v>
      </c>
      <c r="R36" s="219">
        <v>4.9626749895051912E-2</v>
      </c>
      <c r="S36" s="220">
        <v>-3.1299993044443504E-4</v>
      </c>
    </row>
    <row r="37" spans="1:19" x14ac:dyDescent="0.25">
      <c r="B37" s="251"/>
      <c r="C37" s="207" t="s">
        <v>87</v>
      </c>
      <c r="D37" s="208"/>
      <c r="E37" s="209">
        <f>'Summary (Amendment)'!E37-'Compare to Settlement'!O37</f>
        <v>-5.0210614985607416E-4</v>
      </c>
      <c r="F37" s="209">
        <f>'Summary (Amendment)'!F37-'Compare to Settlement'!P37</f>
        <v>-6.0775989010303233E-5</v>
      </c>
      <c r="G37" s="209">
        <f>'Summary (Amendment)'!G37-'Compare to Settlement'!Q37</f>
        <v>2.9978865045403313E-5</v>
      </c>
      <c r="H37" s="209">
        <f>'Summary (Amendment)'!H37-'Compare to Settlement'!R37</f>
        <v>-6.5795650717162882E-4</v>
      </c>
      <c r="I37" s="210">
        <f>'Summary (Amendment)'!I37-'Compare to Settlement'!S37</f>
        <v>3.8588675697138065E-4</v>
      </c>
      <c r="L37" s="251"/>
      <c r="M37" s="207" t="s">
        <v>87</v>
      </c>
      <c r="N37" s="208"/>
      <c r="O37" s="209">
        <v>4.6014785394190606E-2</v>
      </c>
      <c r="P37" s="209">
        <v>1.9567658259649925E-2</v>
      </c>
      <c r="Q37" s="209">
        <v>3.9591422081629718E-2</v>
      </c>
      <c r="R37" s="209">
        <v>2.0203435196832327E-2</v>
      </c>
      <c r="S37" s="210">
        <v>-1.4573939866867233E-4</v>
      </c>
    </row>
    <row r="38" spans="1:19" ht="15.75" thickBot="1" x14ac:dyDescent="0.3">
      <c r="B38" s="252"/>
      <c r="C38" s="211" t="s">
        <v>88</v>
      </c>
      <c r="D38" s="212"/>
      <c r="E38" s="213">
        <f>'Summary (Amendment)'!E38-'Compare to Settlement'!O38</f>
        <v>-6.3663028632865645E-3</v>
      </c>
      <c r="F38" s="213">
        <f>'Summary (Amendment)'!F38-'Compare to Settlement'!P38</f>
        <v>5.8023483047991882E-3</v>
      </c>
      <c r="G38" s="213">
        <f>'Summary (Amendment)'!G38-'Compare to Settlement'!Q38</f>
        <v>2.6920088798641773E-5</v>
      </c>
      <c r="H38" s="213">
        <f>'Summary (Amendment)'!H38-'Compare to Settlement'!R38</f>
        <v>-5.9207999183722923E-4</v>
      </c>
      <c r="I38" s="214">
        <f>'Summary (Amendment)'!I38-'Compare to Settlement'!S38</f>
        <v>-5.6742664626556813E-5</v>
      </c>
      <c r="L38" s="252"/>
      <c r="M38" s="211" t="s">
        <v>88</v>
      </c>
      <c r="N38" s="212"/>
      <c r="O38" s="213">
        <v>4.1176589076696447E-2</v>
      </c>
      <c r="P38" s="213">
        <v>2.4498481013989704E-2</v>
      </c>
      <c r="Q38" s="213">
        <v>3.9478265610599216E-2</v>
      </c>
      <c r="R38" s="213">
        <v>2.0240723789121555E-2</v>
      </c>
      <c r="S38" s="214">
        <v>-1.3115325755404833E-4</v>
      </c>
    </row>
    <row r="39" spans="1:19" ht="15" customHeight="1" x14ac:dyDescent="0.25">
      <c r="B39" s="250" t="s">
        <v>94</v>
      </c>
      <c r="C39" s="199" t="s">
        <v>84</v>
      </c>
      <c r="D39" s="236">
        <f>'Summary (Amendment)'!D39-'Compare to Settlement'!N39</f>
        <v>0</v>
      </c>
      <c r="E39" s="201">
        <f>'Summary (Amendment)'!E39-'Compare to Settlement'!O39</f>
        <v>2.9300000000000104E-2</v>
      </c>
      <c r="F39" s="201">
        <f>'Summary (Amendment)'!F39-'Compare to Settlement'!P39</f>
        <v>2.7999999999998693E-2</v>
      </c>
      <c r="G39" s="201">
        <f>'Summary (Amendment)'!G39-'Compare to Settlement'!Q39</f>
        <v>2.8399999999999537E-2</v>
      </c>
      <c r="H39" s="201">
        <f>'Summary (Amendment)'!H39-'Compare to Settlement'!R39</f>
        <v>8.7999999999990308E-3</v>
      </c>
      <c r="I39" s="202">
        <f>'Summary (Amendment)'!I39-'Compare to Settlement'!S39</f>
        <v>5.8000000000006935E-3</v>
      </c>
      <c r="L39" s="250" t="s">
        <v>94</v>
      </c>
      <c r="M39" s="199" t="s">
        <v>84</v>
      </c>
      <c r="N39" s="200">
        <v>4.5697000000000001</v>
      </c>
      <c r="O39" s="201">
        <v>6.0377999999999998</v>
      </c>
      <c r="P39" s="201">
        <v>6.4082000000000008</v>
      </c>
      <c r="Q39" s="201">
        <v>6.78</v>
      </c>
      <c r="R39" s="201">
        <v>7.1469000000000005</v>
      </c>
      <c r="S39" s="202">
        <v>7.3373999999999997</v>
      </c>
    </row>
    <row r="40" spans="1:19" x14ac:dyDescent="0.25">
      <c r="B40" s="251"/>
      <c r="C40" s="203" t="s">
        <v>85</v>
      </c>
      <c r="D40" s="204"/>
      <c r="E40" s="205">
        <f>'Summary (Amendment)'!E40-'Compare to Settlement'!O40</f>
        <v>2.9300000000000104E-2</v>
      </c>
      <c r="F40" s="205">
        <f>'Summary (Amendment)'!F40-'Compare to Settlement'!P40</f>
        <v>-1.300000000000523E-3</v>
      </c>
      <c r="G40" s="205">
        <f>'Summary (Amendment)'!G40-'Compare to Settlement'!Q40</f>
        <v>4.0000000000084412E-4</v>
      </c>
      <c r="H40" s="205">
        <f>'Summary (Amendment)'!H40-'Compare to Settlement'!R40</f>
        <v>-1.9600000000000506E-2</v>
      </c>
      <c r="I40" s="206">
        <f>'Summary (Amendment)'!I40-'Compare to Settlement'!S40</f>
        <v>-2.9999999999992255E-3</v>
      </c>
      <c r="L40" s="251"/>
      <c r="M40" s="203" t="s">
        <v>85</v>
      </c>
      <c r="N40" s="204"/>
      <c r="O40" s="205">
        <v>1.4681000000000002</v>
      </c>
      <c r="P40" s="205">
        <v>0.37040000000000028</v>
      </c>
      <c r="Q40" s="205">
        <v>0.37179999999999958</v>
      </c>
      <c r="R40" s="205">
        <v>0.36690000000000023</v>
      </c>
      <c r="S40" s="206">
        <v>0.19049999999999967</v>
      </c>
    </row>
    <row r="41" spans="1:19" x14ac:dyDescent="0.25">
      <c r="A41" s="221"/>
      <c r="B41" s="251"/>
      <c r="C41" s="207" t="s">
        <v>86</v>
      </c>
      <c r="D41" s="208"/>
      <c r="E41" s="219">
        <f>'Summary (Amendment)'!E41-'Compare to Settlement'!O41</f>
        <v>6.4117994616714746E-3</v>
      </c>
      <c r="F41" s="219">
        <f>'Summary (Amendment)'!F41-'Compare to Settlement'!P41</f>
        <v>-5.105343000708501E-4</v>
      </c>
      <c r="G41" s="219">
        <f>'Summary (Amendment)'!G41-'Compare to Settlement'!Q41</f>
        <v>-1.9025877902660582E-4</v>
      </c>
      <c r="H41" s="219">
        <f>'Summary (Amendment)'!H41-'Compare to Settlement'!R41</f>
        <v>-3.1045278268958393E-3</v>
      </c>
      <c r="I41" s="220">
        <f>'Summary (Amendment)'!I41-'Compare to Settlement'!S41</f>
        <v>-4.520261102627203E-4</v>
      </c>
      <c r="L41" s="251"/>
      <c r="M41" s="207" t="s">
        <v>86</v>
      </c>
      <c r="N41" s="208"/>
      <c r="O41" s="219">
        <v>0.32126835459658187</v>
      </c>
      <c r="P41" s="219">
        <v>6.1346848189738033E-2</v>
      </c>
      <c r="Q41" s="219">
        <v>5.8019412627570849E-2</v>
      </c>
      <c r="R41" s="219">
        <v>5.4115044247787639E-2</v>
      </c>
      <c r="S41" s="220">
        <v>2.6654913319061363E-2</v>
      </c>
    </row>
    <row r="42" spans="1:19" x14ac:dyDescent="0.25">
      <c r="B42" s="251"/>
      <c r="C42" s="207" t="s">
        <v>87</v>
      </c>
      <c r="D42" s="208"/>
      <c r="E42" s="209">
        <f>'Summary (Amendment)'!E42-'Compare to Settlement'!O42</f>
        <v>8.7322206868545305E-4</v>
      </c>
      <c r="F42" s="209">
        <f>'Summary (Amendment)'!F42-'Compare to Settlement'!P42</f>
        <v>-6.3781985092978277E-5</v>
      </c>
      <c r="G42" s="209">
        <f>'Summary (Amendment)'!G42-'Compare to Settlement'!Q42</f>
        <v>3.5903211278397358E-4</v>
      </c>
      <c r="H42" s="209">
        <f>'Summary (Amendment)'!H42-'Compare to Settlement'!R42</f>
        <v>-7.8621124804776309E-4</v>
      </c>
      <c r="I42" s="210">
        <f>'Summary (Amendment)'!I42-'Compare to Settlement'!S42</f>
        <v>-1.1897066554238025E-4</v>
      </c>
      <c r="L42" s="251"/>
      <c r="M42" s="207" t="s">
        <v>87</v>
      </c>
      <c r="N42" s="208"/>
      <c r="O42" s="209">
        <v>5.5123769858169282E-2</v>
      </c>
      <c r="P42" s="209">
        <v>1.3563944986076965E-2</v>
      </c>
      <c r="Q42" s="209">
        <v>1.3079796970838369E-2</v>
      </c>
      <c r="R42" s="209">
        <v>1.3065794743885509E-2</v>
      </c>
      <c r="S42" s="210">
        <v>6.7229088213989763E-3</v>
      </c>
    </row>
    <row r="43" spans="1:19" ht="15.75" thickBot="1" x14ac:dyDescent="0.3">
      <c r="B43" s="252"/>
      <c r="C43" s="211" t="s">
        <v>88</v>
      </c>
      <c r="D43" s="212"/>
      <c r="E43" s="213">
        <f>'Summary (Amendment)'!E43-'Compare to Settlement'!O43</f>
        <v>-1.6403874937672293E-2</v>
      </c>
      <c r="F43" s="213">
        <f>'Summary (Amendment)'!F43-'Compare to Settlement'!P43</f>
        <v>1.7314805530825199E-2</v>
      </c>
      <c r="G43" s="213">
        <f>'Summary (Amendment)'!G43-'Compare to Settlement'!Q43</f>
        <v>9.2680129860911453E-7</v>
      </c>
      <c r="H43" s="213">
        <f>'Summary (Amendment)'!H43-'Compare to Settlement'!R43</f>
        <v>-7.0752196695362743E-4</v>
      </c>
      <c r="I43" s="214">
        <f>'Summary (Amendment)'!I43-'Compare to Settlement'!S43</f>
        <v>-1.0705220185388761E-4</v>
      </c>
      <c r="L43" s="252"/>
      <c r="M43" s="211" t="s">
        <v>88</v>
      </c>
      <c r="N43" s="212"/>
      <c r="O43" s="213">
        <v>4.6539243933279524E-2</v>
      </c>
      <c r="P43" s="213">
        <v>2.1743442768811697E-2</v>
      </c>
      <c r="Q43" s="213">
        <v>1.3363797693436687E-2</v>
      </c>
      <c r="R43" s="213">
        <v>1.3013070595943503E-2</v>
      </c>
      <c r="S43" s="214">
        <v>6.6697741631485249E-3</v>
      </c>
    </row>
    <row r="44" spans="1:19" x14ac:dyDescent="0.25">
      <c r="B44" s="250" t="s">
        <v>95</v>
      </c>
      <c r="C44" s="199" t="s">
        <v>84</v>
      </c>
      <c r="D44" s="236">
        <f>'Summary (Amendment)'!D44-'Compare to Settlement'!N44</f>
        <v>0</v>
      </c>
      <c r="E44" s="237">
        <f>'Summary (Amendment)'!E44-'Compare to Settlement'!O44</f>
        <v>-9.9999999999997868E-3</v>
      </c>
      <c r="F44" s="237">
        <f>'Summary (Amendment)'!F44-'Compare to Settlement'!P44</f>
        <v>-5.7000000000000384E-2</v>
      </c>
      <c r="G44" s="237">
        <f>'Summary (Amendment)'!G44-'Compare to Settlement'!Q44</f>
        <v>-5.6999999999998607E-2</v>
      </c>
      <c r="H44" s="237">
        <f>'Summary (Amendment)'!H44-'Compare to Settlement'!R44</f>
        <v>-1.9999999999999574E-2</v>
      </c>
      <c r="I44" s="274">
        <f>'Summary (Amendment)'!I44-'Compare to Settlement'!S44</f>
        <v>-6.7000000000000171E-2</v>
      </c>
      <c r="L44" s="250" t="s">
        <v>95</v>
      </c>
      <c r="M44" s="199" t="s">
        <v>84</v>
      </c>
      <c r="N44" s="200">
        <v>14.722999999999999</v>
      </c>
      <c r="O44" s="201">
        <v>14.722999999999999</v>
      </c>
      <c r="P44" s="201">
        <v>15.231999999999999</v>
      </c>
      <c r="Q44" s="201">
        <v>15.885</v>
      </c>
      <c r="R44" s="201">
        <v>16.423999999999999</v>
      </c>
      <c r="S44" s="202">
        <v>16.664999999999999</v>
      </c>
    </row>
    <row r="45" spans="1:19" x14ac:dyDescent="0.25">
      <c r="A45" s="221"/>
      <c r="B45" s="251"/>
      <c r="C45" s="203" t="s">
        <v>85</v>
      </c>
      <c r="D45" s="204"/>
      <c r="E45" s="205">
        <f>'Summary (Amendment)'!E45-'Compare to Settlement'!O45</f>
        <v>-9.9999999999997868E-3</v>
      </c>
      <c r="F45" s="205">
        <f>'Summary (Amendment)'!F45-'Compare to Settlement'!P45</f>
        <v>-4.7000000000001485E-2</v>
      </c>
      <c r="G45" s="205">
        <f>'Summary (Amendment)'!G45-'Compare to Settlement'!Q45</f>
        <v>2.6645352591003757E-15</v>
      </c>
      <c r="H45" s="205">
        <f>'Summary (Amendment)'!H45-'Compare to Settlement'!R45</f>
        <v>3.6999999999999034E-2</v>
      </c>
      <c r="I45" s="206">
        <f>'Summary (Amendment)'!I45-'Compare to Settlement'!S45</f>
        <v>-4.7000000000001485E-2</v>
      </c>
      <c r="L45" s="251"/>
      <c r="M45" s="203" t="s">
        <v>85</v>
      </c>
      <c r="N45" s="204"/>
      <c r="O45" s="205">
        <v>0</v>
      </c>
      <c r="P45" s="205">
        <v>0.50900000000000123</v>
      </c>
      <c r="Q45" s="205">
        <v>0.65299999999999958</v>
      </c>
      <c r="R45" s="205">
        <v>0.53899999999999881</v>
      </c>
      <c r="S45" s="206">
        <v>0.24100000000000232</v>
      </c>
    </row>
    <row r="46" spans="1:19" x14ac:dyDescent="0.25">
      <c r="B46" s="251"/>
      <c r="C46" s="207" t="s">
        <v>86</v>
      </c>
      <c r="D46" s="208"/>
      <c r="E46" s="219">
        <f>'Summary (Amendment)'!E46-'Compare to Settlement'!O46</f>
        <v>-6.7920940025808509E-4</v>
      </c>
      <c r="F46" s="219">
        <f>'Summary (Amendment)'!F46-'Compare to Settlement'!P46</f>
        <v>-3.170956461311096E-3</v>
      </c>
      <c r="G46" s="219">
        <f>'Summary (Amendment)'!G46-'Compare to Settlement'!Q46</f>
        <v>1.6102837345829263E-4</v>
      </c>
      <c r="H46" s="219">
        <f>'Summary (Amendment)'!H46-'Compare to Settlement'!R46</f>
        <v>2.4598236519448383E-3</v>
      </c>
      <c r="I46" s="220">
        <f>'Summary (Amendment)'!I46-'Compare to Settlement'!S46</f>
        <v>-2.8472645107053673E-3</v>
      </c>
      <c r="L46" s="251"/>
      <c r="M46" s="207" t="s">
        <v>86</v>
      </c>
      <c r="N46" s="208"/>
      <c r="O46" s="219">
        <v>0</v>
      </c>
      <c r="P46" s="219">
        <v>3.4571758473137357E-2</v>
      </c>
      <c r="Q46" s="219">
        <v>4.287027310924367E-2</v>
      </c>
      <c r="R46" s="219">
        <v>3.3931381806735841E-2</v>
      </c>
      <c r="S46" s="220">
        <v>1.4673648319532533E-2</v>
      </c>
    </row>
    <row r="47" spans="1:19" x14ac:dyDescent="0.25">
      <c r="B47" s="251"/>
      <c r="C47" s="207" t="s">
        <v>87</v>
      </c>
      <c r="D47" s="208"/>
      <c r="E47" s="209">
        <f>'Summary (Amendment)'!E47-'Compare to Settlement'!O47</f>
        <v>-1.4596879738976447E-4</v>
      </c>
      <c r="F47" s="209">
        <f>'Summary (Amendment)'!F47-'Compare to Settlement'!P47</f>
        <v>-6.8635996374800771E-4</v>
      </c>
      <c r="G47" s="209">
        <f>'Summary (Amendment)'!G47-'Compare to Settlement'!Q47</f>
        <v>1.3564081360407584E-4</v>
      </c>
      <c r="H47" s="209">
        <f>'Summary (Amendment)'!H47-'Compare to Settlement'!R47</f>
        <v>4.105582332085151E-4</v>
      </c>
      <c r="I47" s="210">
        <f>'Summary (Amendment)'!I47-'Compare to Settlement'!S47</f>
        <v>-5.4490040234143411E-4</v>
      </c>
      <c r="L47" s="251"/>
      <c r="M47" s="207" t="s">
        <v>87</v>
      </c>
      <c r="N47" s="208"/>
      <c r="O47" s="209">
        <v>-1.7460274095304519E-3</v>
      </c>
      <c r="P47" s="209">
        <v>6.7957978019079733E-3</v>
      </c>
      <c r="Q47" s="209">
        <v>8.4557557623474028E-3</v>
      </c>
      <c r="R47" s="209">
        <v>6.9979367283503121E-3</v>
      </c>
      <c r="S47" s="210">
        <v>3.0670502938583886E-3</v>
      </c>
    </row>
    <row r="48" spans="1:19" ht="15.75" thickBot="1" x14ac:dyDescent="0.3">
      <c r="B48" s="252"/>
      <c r="C48" s="211" t="s">
        <v>88</v>
      </c>
      <c r="D48" s="212"/>
      <c r="E48" s="213">
        <f>'Summary (Amendment)'!E48-'Compare to Settlement'!O48</f>
        <v>-8.0965956680489146E-3</v>
      </c>
      <c r="F48" s="213">
        <f>'Summary (Amendment)'!F48-'Compare to Settlement'!P48</f>
        <v>7.6279393666281343E-3</v>
      </c>
      <c r="G48" s="213">
        <f>'Summary (Amendment)'!G48-'Compare to Settlement'!Q48</f>
        <v>6.3650359109924254E-6</v>
      </c>
      <c r="H48" s="213">
        <f>'Summary (Amendment)'!H48-'Compare to Settlement'!R48</f>
        <v>4.8509294640229628E-4</v>
      </c>
      <c r="I48" s="214">
        <f>'Summary (Amendment)'!I48-'Compare to Settlement'!S48</f>
        <v>-6.0431811523078711E-4</v>
      </c>
      <c r="L48" s="252"/>
      <c r="M48" s="211" t="s">
        <v>88</v>
      </c>
      <c r="N48" s="212"/>
      <c r="O48" s="213">
        <v>-1.1221280427300145E-2</v>
      </c>
      <c r="P48" s="213">
        <v>1.6404597774180619E-2</v>
      </c>
      <c r="Q48" s="213">
        <v>8.5360653918432842E-3</v>
      </c>
      <c r="R48" s="213">
        <v>6.9862139896144588E-3</v>
      </c>
      <c r="S48" s="214">
        <v>3.1020345921041964E-3</v>
      </c>
    </row>
    <row r="49" spans="3:10" ht="3.75" customHeight="1" x14ac:dyDescent="0.25"/>
    <row r="51" spans="3:10" x14ac:dyDescent="0.25">
      <c r="C51" s="215"/>
      <c r="E51" s="216"/>
      <c r="F51" s="216"/>
      <c r="G51" s="216"/>
      <c r="H51" s="216"/>
      <c r="I51" s="216"/>
      <c r="J51" s="217"/>
    </row>
    <row r="53" spans="3:10" x14ac:dyDescent="0.25">
      <c r="E53" s="217"/>
      <c r="F53" s="217"/>
      <c r="G53" s="217"/>
      <c r="H53" s="217"/>
      <c r="I53" s="217"/>
      <c r="J53" s="217"/>
    </row>
    <row r="54" spans="3:10" x14ac:dyDescent="0.25">
      <c r="E54" s="217"/>
      <c r="F54" s="217"/>
      <c r="G54" s="217"/>
      <c r="H54" s="217"/>
      <c r="I54" s="217"/>
      <c r="J54" s="217"/>
    </row>
    <row r="55" spans="3:10" x14ac:dyDescent="0.25">
      <c r="E55" s="217"/>
      <c r="F55" s="217"/>
      <c r="G55" s="217"/>
      <c r="H55" s="217"/>
      <c r="I55" s="217"/>
      <c r="J55" s="217"/>
    </row>
    <row r="56" spans="3:10" x14ac:dyDescent="0.25">
      <c r="E56" s="217"/>
      <c r="F56" s="217"/>
      <c r="G56" s="217"/>
      <c r="H56" s="217"/>
      <c r="I56" s="217"/>
      <c r="J56" s="217"/>
    </row>
    <row r="57" spans="3:10" x14ac:dyDescent="0.25">
      <c r="E57" s="217"/>
      <c r="F57" s="217"/>
      <c r="G57" s="217"/>
      <c r="H57" s="217"/>
      <c r="I57" s="217"/>
      <c r="J57" s="217"/>
    </row>
    <row r="58" spans="3:10" x14ac:dyDescent="0.25">
      <c r="E58" s="217"/>
      <c r="F58" s="217"/>
      <c r="G58" s="217"/>
      <c r="H58" s="217"/>
      <c r="I58" s="217"/>
      <c r="J58" s="217"/>
    </row>
    <row r="59" spans="3:10" x14ac:dyDescent="0.25">
      <c r="E59" s="217"/>
      <c r="F59" s="217"/>
      <c r="G59" s="217"/>
      <c r="H59" s="217"/>
      <c r="I59" s="217"/>
      <c r="J59" s="217"/>
    </row>
    <row r="60" spans="3:10" x14ac:dyDescent="0.25">
      <c r="E60" s="217"/>
      <c r="F60" s="217"/>
      <c r="G60" s="217"/>
      <c r="H60" s="217"/>
      <c r="I60" s="217"/>
      <c r="J60" s="217"/>
    </row>
    <row r="62" spans="3:10" x14ac:dyDescent="0.25">
      <c r="C62" s="215"/>
      <c r="E62" s="216"/>
      <c r="F62" s="216"/>
      <c r="G62" s="216"/>
      <c r="H62" s="216"/>
      <c r="I62" s="216"/>
      <c r="J62" s="217"/>
    </row>
    <row r="64" spans="3:10" x14ac:dyDescent="0.25">
      <c r="E64" s="217"/>
      <c r="F64" s="217"/>
      <c r="G64" s="217"/>
      <c r="H64" s="217"/>
      <c r="I64" s="217"/>
      <c r="J64" s="217"/>
    </row>
    <row r="65" spans="5:10" x14ac:dyDescent="0.25">
      <c r="E65" s="217"/>
      <c r="F65" s="217"/>
      <c r="G65" s="217"/>
      <c r="H65" s="217"/>
      <c r="I65" s="217"/>
      <c r="J65" s="217"/>
    </row>
    <row r="66" spans="5:10" x14ac:dyDescent="0.25">
      <c r="E66" s="217"/>
      <c r="F66" s="217"/>
      <c r="G66" s="217"/>
      <c r="H66" s="217"/>
      <c r="I66" s="217"/>
      <c r="J66" s="217"/>
    </row>
    <row r="67" spans="5:10" x14ac:dyDescent="0.25">
      <c r="E67" s="217"/>
      <c r="F67" s="217"/>
      <c r="G67" s="217"/>
      <c r="H67" s="217"/>
      <c r="I67" s="217"/>
      <c r="J67" s="217"/>
    </row>
    <row r="68" spans="5:10" x14ac:dyDescent="0.25">
      <c r="E68" s="217"/>
      <c r="F68" s="217"/>
      <c r="G68" s="217"/>
      <c r="H68" s="217"/>
      <c r="I68" s="217"/>
      <c r="J68" s="217"/>
    </row>
    <row r="69" spans="5:10" x14ac:dyDescent="0.25">
      <c r="E69" s="217"/>
      <c r="F69" s="217"/>
      <c r="G69" s="217"/>
      <c r="H69" s="217"/>
      <c r="I69" s="217"/>
      <c r="J69" s="217"/>
    </row>
    <row r="70" spans="5:10" x14ac:dyDescent="0.25">
      <c r="E70" s="217"/>
      <c r="F70" s="217"/>
      <c r="G70" s="217"/>
      <c r="H70" s="217"/>
      <c r="I70" s="217"/>
      <c r="J70" s="217"/>
    </row>
    <row r="71" spans="5:10" x14ac:dyDescent="0.25">
      <c r="E71" s="217"/>
      <c r="F71" s="217"/>
      <c r="G71" s="217"/>
      <c r="H71" s="217"/>
      <c r="I71" s="217"/>
      <c r="J71" s="217"/>
    </row>
  </sheetData>
  <mergeCells count="20">
    <mergeCell ref="L29:L33"/>
    <mergeCell ref="L34:L38"/>
    <mergeCell ref="L39:L43"/>
    <mergeCell ref="L44:L48"/>
    <mergeCell ref="B29:B33"/>
    <mergeCell ref="B34:B38"/>
    <mergeCell ref="B39:B43"/>
    <mergeCell ref="B44:B48"/>
    <mergeCell ref="L2:S2"/>
    <mergeCell ref="L4:L8"/>
    <mergeCell ref="L9:L13"/>
    <mergeCell ref="L14:L18"/>
    <mergeCell ref="L19:L23"/>
    <mergeCell ref="L24:L28"/>
    <mergeCell ref="B2:I2"/>
    <mergeCell ref="B4:B8"/>
    <mergeCell ref="B9:B13"/>
    <mergeCell ref="B14:B18"/>
    <mergeCell ref="B19:B23"/>
    <mergeCell ref="B24:B28"/>
  </mergeCells>
  <pageMargins left="0.31496062992125984" right="0.31496062992125984" top="0.74803149606299213" bottom="0.74803149606299213" header="0.31496062992125984" footer="0.31496062992125984"/>
  <pageSetup scale="6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2"/>
  <sheetViews>
    <sheetView showGridLines="0" view="pageBreakPreview" topLeftCell="A25"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+'Res (100)'!F23</f>
        <v>9.67</v>
      </c>
      <c r="G23" s="25">
        <v>1</v>
      </c>
      <c r="H23" s="26">
        <f>G23*F23</f>
        <v>9.67</v>
      </c>
      <c r="I23" s="27"/>
      <c r="J23" s="24">
        <f>+'Res (100)'!J23</f>
        <v>12.96</v>
      </c>
      <c r="K23" s="29">
        <v>1</v>
      </c>
      <c r="L23" s="26">
        <f>K23*J23</f>
        <v>12.96</v>
      </c>
      <c r="M23" s="27"/>
      <c r="N23" s="30">
        <f>L23-H23</f>
        <v>3.2900000000000009</v>
      </c>
      <c r="O23" s="31">
        <f>IF((H23)=0,"",(N23/H23))</f>
        <v>0.34022750775594635</v>
      </c>
      <c r="Q23" s="24">
        <f>+'Res (100)'!Q23</f>
        <v>16.579999999999998</v>
      </c>
      <c r="R23" s="29">
        <v>1</v>
      </c>
      <c r="S23" s="26">
        <f>R23*Q23</f>
        <v>16.579999999999998</v>
      </c>
      <c r="T23" s="27"/>
      <c r="U23" s="30">
        <f>S23-L23</f>
        <v>3.6199999999999974</v>
      </c>
      <c r="V23" s="31">
        <f>IF((L23)=0,"",(U23/L23))</f>
        <v>0.27932098765432078</v>
      </c>
      <c r="X23" s="24">
        <f>+'Res (100)'!X23</f>
        <v>20.47</v>
      </c>
      <c r="Y23" s="29">
        <v>1</v>
      </c>
      <c r="Z23" s="26">
        <f>Y23*X23</f>
        <v>20.47</v>
      </c>
      <c r="AA23" s="27"/>
      <c r="AB23" s="30">
        <f>Z23-S23</f>
        <v>3.8900000000000006</v>
      </c>
      <c r="AC23" s="31">
        <f>IF((S23)=0,"",(AB23/S23))</f>
        <v>0.23462002412545241</v>
      </c>
      <c r="AE23" s="24">
        <f>+'Res (100)'!AE23</f>
        <v>24.41</v>
      </c>
      <c r="AF23" s="29">
        <v>1</v>
      </c>
      <c r="AG23" s="26">
        <f>AF23*AE23</f>
        <v>24.41</v>
      </c>
      <c r="AH23" s="27"/>
      <c r="AI23" s="30">
        <f>AG23-Z23</f>
        <v>3.9400000000000013</v>
      </c>
      <c r="AJ23" s="31">
        <f>IF((Z23)=0,"",(AI23/Z23))</f>
        <v>0.19247679531021014</v>
      </c>
      <c r="AL23" s="24">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1500</v>
      </c>
      <c r="H29" s="26">
        <f t="shared" si="0"/>
        <v>35.1</v>
      </c>
      <c r="I29" s="27"/>
      <c r="J29" s="24">
        <f>+'Res (100)'!J29</f>
        <v>1.9300000000000001E-2</v>
      </c>
      <c r="K29" s="25">
        <f>$F$18</f>
        <v>1500</v>
      </c>
      <c r="L29" s="26">
        <f t="shared" si="9"/>
        <v>28.950000000000003</v>
      </c>
      <c r="M29" s="27"/>
      <c r="N29" s="30">
        <f t="shared" si="10"/>
        <v>-6.1499999999999986</v>
      </c>
      <c r="O29" s="31">
        <f t="shared" si="11"/>
        <v>-0.17521367521367517</v>
      </c>
      <c r="Q29" s="24">
        <f>+'Res (100)'!Q29</f>
        <v>1.5100000000000001E-2</v>
      </c>
      <c r="R29" s="25">
        <f>$F$18</f>
        <v>1500</v>
      </c>
      <c r="S29" s="26">
        <f t="shared" si="12"/>
        <v>22.650000000000002</v>
      </c>
      <c r="T29" s="27"/>
      <c r="U29" s="30">
        <f t="shared" si="1"/>
        <v>-6.3000000000000007</v>
      </c>
      <c r="V29" s="31">
        <f t="shared" si="2"/>
        <v>-0.21761658031088082</v>
      </c>
      <c r="X29" s="24">
        <f>+'Res (100)'!X29</f>
        <v>1.0500000000000001E-2</v>
      </c>
      <c r="Y29" s="25">
        <f>$F$18</f>
        <v>1500</v>
      </c>
      <c r="Z29" s="26">
        <f t="shared" si="13"/>
        <v>15.750000000000002</v>
      </c>
      <c r="AA29" s="27"/>
      <c r="AB29" s="30">
        <f t="shared" si="3"/>
        <v>-6.9</v>
      </c>
      <c r="AC29" s="31">
        <f t="shared" si="4"/>
        <v>-0.30463576158940397</v>
      </c>
      <c r="AE29" s="24">
        <f>+'Res (100)'!AE29</f>
        <v>5.4000000000000003E-3</v>
      </c>
      <c r="AF29" s="25">
        <f>$F$18</f>
        <v>1500</v>
      </c>
      <c r="AG29" s="26">
        <f t="shared" si="14"/>
        <v>8.1</v>
      </c>
      <c r="AH29" s="27"/>
      <c r="AI29" s="30">
        <f t="shared" si="5"/>
        <v>-7.6500000000000021</v>
      </c>
      <c r="AJ29" s="31">
        <f t="shared" si="6"/>
        <v>-0.48571428571428582</v>
      </c>
      <c r="AL29" s="24">
        <f>+'Res (100)'!AL29</f>
        <v>0</v>
      </c>
      <c r="AM29" s="25">
        <f>$F$18</f>
        <v>1500</v>
      </c>
      <c r="AN29" s="26">
        <f t="shared" si="15"/>
        <v>0</v>
      </c>
      <c r="AO29" s="27"/>
      <c r="AP29" s="30">
        <f t="shared" si="7"/>
        <v>-8.1</v>
      </c>
      <c r="AQ29" s="31">
        <f t="shared" si="8"/>
        <v>-1</v>
      </c>
    </row>
    <row r="30" spans="2:43" x14ac:dyDescent="0.2">
      <c r="B30" s="21" t="s">
        <v>31</v>
      </c>
      <c r="C30" s="21"/>
      <c r="D30" s="22"/>
      <c r="E30" s="23"/>
      <c r="F30" s="24"/>
      <c r="G30" s="25">
        <f t="shared" ref="G30" si="16">$F$18</f>
        <v>1500</v>
      </c>
      <c r="H30" s="26">
        <f t="shared" si="0"/>
        <v>0</v>
      </c>
      <c r="I30" s="27"/>
      <c r="J30" s="24"/>
      <c r="K30" s="25">
        <f t="shared" ref="K30:K38" si="17">$F$18</f>
        <v>1500</v>
      </c>
      <c r="L30" s="26">
        <f t="shared" si="9"/>
        <v>0</v>
      </c>
      <c r="M30" s="27"/>
      <c r="N30" s="30">
        <f t="shared" si="10"/>
        <v>0</v>
      </c>
      <c r="O30" s="31" t="str">
        <f t="shared" si="11"/>
        <v/>
      </c>
      <c r="Q30" s="24"/>
      <c r="R30" s="25">
        <f t="shared" ref="R30:R38" si="18">$F$18</f>
        <v>1500</v>
      </c>
      <c r="S30" s="26">
        <f t="shared" si="12"/>
        <v>0</v>
      </c>
      <c r="T30" s="27"/>
      <c r="U30" s="30">
        <f t="shared" si="1"/>
        <v>0</v>
      </c>
      <c r="V30" s="31" t="str">
        <f t="shared" si="2"/>
        <v/>
      </c>
      <c r="X30" s="24"/>
      <c r="Y30" s="25">
        <f t="shared" ref="Y30:Y38" si="19">$F$18</f>
        <v>1500</v>
      </c>
      <c r="Z30" s="26">
        <f t="shared" si="13"/>
        <v>0</v>
      </c>
      <c r="AA30" s="27"/>
      <c r="AB30" s="30">
        <f t="shared" si="3"/>
        <v>0</v>
      </c>
      <c r="AC30" s="31" t="str">
        <f t="shared" si="4"/>
        <v/>
      </c>
      <c r="AE30" s="24"/>
      <c r="AF30" s="25">
        <f t="shared" ref="AF30:AF38" si="20">$F$18</f>
        <v>1500</v>
      </c>
      <c r="AG30" s="26">
        <f t="shared" si="14"/>
        <v>0</v>
      </c>
      <c r="AH30" s="27"/>
      <c r="AI30" s="30">
        <f t="shared" si="5"/>
        <v>0</v>
      </c>
      <c r="AJ30" s="31" t="str">
        <f t="shared" si="6"/>
        <v/>
      </c>
      <c r="AL30" s="24"/>
      <c r="AM30" s="25">
        <f t="shared" ref="AM30:AM38" si="21">$F$18</f>
        <v>1500</v>
      </c>
      <c r="AN30" s="26">
        <f t="shared" si="15"/>
        <v>0</v>
      </c>
      <c r="AO30" s="27"/>
      <c r="AP30" s="30">
        <f t="shared" si="7"/>
        <v>0</v>
      </c>
      <c r="AQ30" s="31" t="str">
        <f t="shared" si="8"/>
        <v/>
      </c>
    </row>
    <row r="31" spans="2:43" x14ac:dyDescent="0.2">
      <c r="B31" s="21" t="s">
        <v>32</v>
      </c>
      <c r="C31" s="21"/>
      <c r="D31" s="22" t="s">
        <v>30</v>
      </c>
      <c r="E31" s="23"/>
      <c r="F31" s="24">
        <f>+'Res (100)'!F31</f>
        <v>0</v>
      </c>
      <c r="G31" s="25">
        <f>$F$18</f>
        <v>1500</v>
      </c>
      <c r="H31" s="26">
        <f t="shared" si="0"/>
        <v>0</v>
      </c>
      <c r="I31" s="27"/>
      <c r="J31" s="52">
        <f>+'Res (100)'!J31</f>
        <v>-2.0000000000000002E-5</v>
      </c>
      <c r="K31" s="25">
        <f t="shared" si="17"/>
        <v>1500</v>
      </c>
      <c r="L31" s="26">
        <f t="shared" si="9"/>
        <v>-3.0000000000000002E-2</v>
      </c>
      <c r="M31" s="27"/>
      <c r="N31" s="30">
        <f t="shared" si="10"/>
        <v>-3.0000000000000002E-2</v>
      </c>
      <c r="O31" s="31" t="str">
        <f t="shared" si="11"/>
        <v/>
      </c>
      <c r="Q31" s="24">
        <f>+'Res (100)'!Q31</f>
        <v>0</v>
      </c>
      <c r="R31" s="25">
        <f t="shared" si="18"/>
        <v>1500</v>
      </c>
      <c r="S31" s="26">
        <f t="shared" si="12"/>
        <v>0</v>
      </c>
      <c r="T31" s="27"/>
      <c r="U31" s="30">
        <f t="shared" si="1"/>
        <v>3.0000000000000002E-2</v>
      </c>
      <c r="V31" s="31">
        <f t="shared" si="2"/>
        <v>-1</v>
      </c>
      <c r="X31" s="24">
        <f>+'Res (100)'!X31</f>
        <v>0</v>
      </c>
      <c r="Y31" s="25">
        <f t="shared" si="19"/>
        <v>1500</v>
      </c>
      <c r="Z31" s="26">
        <f t="shared" si="13"/>
        <v>0</v>
      </c>
      <c r="AA31" s="27"/>
      <c r="AB31" s="30">
        <f t="shared" si="3"/>
        <v>0</v>
      </c>
      <c r="AC31" s="31" t="str">
        <f t="shared" si="4"/>
        <v/>
      </c>
      <c r="AE31" s="24">
        <f>+'Res (100)'!AE31</f>
        <v>0</v>
      </c>
      <c r="AF31" s="25">
        <f t="shared" si="20"/>
        <v>1500</v>
      </c>
      <c r="AG31" s="26">
        <f t="shared" si="14"/>
        <v>0</v>
      </c>
      <c r="AH31" s="27"/>
      <c r="AI31" s="30">
        <f t="shared" si="5"/>
        <v>0</v>
      </c>
      <c r="AJ31" s="31" t="str">
        <f t="shared" si="6"/>
        <v/>
      </c>
      <c r="AL31" s="24">
        <f>+'Res (100)'!AL31</f>
        <v>0</v>
      </c>
      <c r="AM31" s="25">
        <f t="shared" si="21"/>
        <v>1500</v>
      </c>
      <c r="AN31" s="26">
        <f t="shared" si="15"/>
        <v>0</v>
      </c>
      <c r="AO31" s="27"/>
      <c r="AP31" s="30">
        <f t="shared" si="7"/>
        <v>0</v>
      </c>
      <c r="AQ31" s="31" t="str">
        <f t="shared" si="8"/>
        <v/>
      </c>
    </row>
    <row r="32" spans="2:43" x14ac:dyDescent="0.2">
      <c r="B32" s="33"/>
      <c r="C32" s="21"/>
      <c r="D32" s="22"/>
      <c r="E32" s="23"/>
      <c r="F32" s="24"/>
      <c r="G32" s="25">
        <f t="shared" ref="G32:G38" si="22">$F$18</f>
        <v>1500</v>
      </c>
      <c r="H32" s="26">
        <f t="shared" si="0"/>
        <v>0</v>
      </c>
      <c r="I32" s="27"/>
      <c r="J32" s="28"/>
      <c r="K32" s="25">
        <f t="shared" si="17"/>
        <v>1500</v>
      </c>
      <c r="L32" s="26">
        <f t="shared" si="9"/>
        <v>0</v>
      </c>
      <c r="M32" s="27"/>
      <c r="N32" s="30">
        <f t="shared" si="10"/>
        <v>0</v>
      </c>
      <c r="O32" s="31" t="str">
        <f t="shared" si="11"/>
        <v/>
      </c>
      <c r="Q32" s="28"/>
      <c r="R32" s="25">
        <f t="shared" si="18"/>
        <v>1500</v>
      </c>
      <c r="S32" s="26">
        <f t="shared" si="12"/>
        <v>0</v>
      </c>
      <c r="T32" s="27"/>
      <c r="U32" s="30">
        <f t="shared" si="1"/>
        <v>0</v>
      </c>
      <c r="V32" s="31" t="str">
        <f t="shared" si="2"/>
        <v/>
      </c>
      <c r="X32" s="28"/>
      <c r="Y32" s="25">
        <f t="shared" si="19"/>
        <v>1500</v>
      </c>
      <c r="Z32" s="26">
        <f t="shared" si="13"/>
        <v>0</v>
      </c>
      <c r="AA32" s="27"/>
      <c r="AB32" s="30">
        <f t="shared" si="3"/>
        <v>0</v>
      </c>
      <c r="AC32" s="31" t="str">
        <f t="shared" si="4"/>
        <v/>
      </c>
      <c r="AE32" s="28"/>
      <c r="AF32" s="25">
        <f t="shared" si="20"/>
        <v>1500</v>
      </c>
      <c r="AG32" s="26">
        <f t="shared" si="14"/>
        <v>0</v>
      </c>
      <c r="AH32" s="27"/>
      <c r="AI32" s="30">
        <f t="shared" si="5"/>
        <v>0</v>
      </c>
      <c r="AJ32" s="31" t="str">
        <f t="shared" si="6"/>
        <v/>
      </c>
      <c r="AL32" s="28"/>
      <c r="AM32" s="25">
        <f t="shared" si="21"/>
        <v>1500</v>
      </c>
      <c r="AN32" s="26">
        <f t="shared" si="15"/>
        <v>0</v>
      </c>
      <c r="AO32" s="27"/>
      <c r="AP32" s="30">
        <f t="shared" si="7"/>
        <v>0</v>
      </c>
      <c r="AQ32" s="31" t="str">
        <f t="shared" si="8"/>
        <v/>
      </c>
    </row>
    <row r="33" spans="2:43" x14ac:dyDescent="0.2">
      <c r="B33" s="33"/>
      <c r="C33" s="21"/>
      <c r="D33" s="22"/>
      <c r="E33" s="23"/>
      <c r="F33" s="24"/>
      <c r="G33" s="25">
        <f t="shared" si="22"/>
        <v>1500</v>
      </c>
      <c r="H33" s="26">
        <f t="shared" si="0"/>
        <v>0</v>
      </c>
      <c r="I33" s="27"/>
      <c r="J33" s="28"/>
      <c r="K33" s="25">
        <f t="shared" si="17"/>
        <v>1500</v>
      </c>
      <c r="L33" s="26">
        <f t="shared" si="9"/>
        <v>0</v>
      </c>
      <c r="M33" s="27"/>
      <c r="N33" s="30">
        <f t="shared" si="10"/>
        <v>0</v>
      </c>
      <c r="O33" s="31" t="str">
        <f t="shared" si="11"/>
        <v/>
      </c>
      <c r="Q33" s="28"/>
      <c r="R33" s="25">
        <f t="shared" si="18"/>
        <v>1500</v>
      </c>
      <c r="S33" s="26">
        <f t="shared" si="12"/>
        <v>0</v>
      </c>
      <c r="T33" s="27"/>
      <c r="U33" s="30">
        <f t="shared" si="1"/>
        <v>0</v>
      </c>
      <c r="V33" s="31" t="str">
        <f t="shared" si="2"/>
        <v/>
      </c>
      <c r="X33" s="28"/>
      <c r="Y33" s="25">
        <f t="shared" si="19"/>
        <v>1500</v>
      </c>
      <c r="Z33" s="26">
        <f t="shared" si="13"/>
        <v>0</v>
      </c>
      <c r="AA33" s="27"/>
      <c r="AB33" s="30">
        <f t="shared" si="3"/>
        <v>0</v>
      </c>
      <c r="AC33" s="31" t="str">
        <f t="shared" si="4"/>
        <v/>
      </c>
      <c r="AE33" s="28"/>
      <c r="AF33" s="25">
        <f t="shared" si="20"/>
        <v>1500</v>
      </c>
      <c r="AG33" s="26">
        <f t="shared" si="14"/>
        <v>0</v>
      </c>
      <c r="AH33" s="27"/>
      <c r="AI33" s="30">
        <f t="shared" si="5"/>
        <v>0</v>
      </c>
      <c r="AJ33" s="31" t="str">
        <f t="shared" si="6"/>
        <v/>
      </c>
      <c r="AL33" s="28"/>
      <c r="AM33" s="25">
        <f t="shared" si="21"/>
        <v>1500</v>
      </c>
      <c r="AN33" s="26">
        <f t="shared" si="15"/>
        <v>0</v>
      </c>
      <c r="AO33" s="27"/>
      <c r="AP33" s="30">
        <f t="shared" si="7"/>
        <v>0</v>
      </c>
      <c r="AQ33" s="31" t="str">
        <f t="shared" si="8"/>
        <v/>
      </c>
    </row>
    <row r="34" spans="2:43" x14ac:dyDescent="0.2">
      <c r="B34" s="33"/>
      <c r="C34" s="21"/>
      <c r="D34" s="22"/>
      <c r="E34" s="23"/>
      <c r="F34" s="24"/>
      <c r="G34" s="25">
        <f t="shared" si="22"/>
        <v>1500</v>
      </c>
      <c r="H34" s="26">
        <f t="shared" si="0"/>
        <v>0</v>
      </c>
      <c r="I34" s="27"/>
      <c r="J34" s="28"/>
      <c r="K34" s="25">
        <f t="shared" si="17"/>
        <v>1500</v>
      </c>
      <c r="L34" s="26">
        <f t="shared" si="9"/>
        <v>0</v>
      </c>
      <c r="M34" s="27"/>
      <c r="N34" s="30">
        <f t="shared" si="10"/>
        <v>0</v>
      </c>
      <c r="O34" s="31" t="str">
        <f t="shared" si="11"/>
        <v/>
      </c>
      <c r="Q34" s="28"/>
      <c r="R34" s="25">
        <f t="shared" si="18"/>
        <v>1500</v>
      </c>
      <c r="S34" s="26">
        <f t="shared" si="12"/>
        <v>0</v>
      </c>
      <c r="T34" s="27"/>
      <c r="U34" s="30">
        <f t="shared" si="1"/>
        <v>0</v>
      </c>
      <c r="V34" s="31" t="str">
        <f t="shared" si="2"/>
        <v/>
      </c>
      <c r="X34" s="28"/>
      <c r="Y34" s="25">
        <f t="shared" si="19"/>
        <v>1500</v>
      </c>
      <c r="Z34" s="26">
        <f t="shared" si="13"/>
        <v>0</v>
      </c>
      <c r="AA34" s="27"/>
      <c r="AB34" s="30">
        <f t="shared" si="3"/>
        <v>0</v>
      </c>
      <c r="AC34" s="31" t="str">
        <f t="shared" si="4"/>
        <v/>
      </c>
      <c r="AE34" s="28"/>
      <c r="AF34" s="25">
        <f t="shared" si="20"/>
        <v>1500</v>
      </c>
      <c r="AG34" s="26">
        <f t="shared" si="14"/>
        <v>0</v>
      </c>
      <c r="AH34" s="27"/>
      <c r="AI34" s="30">
        <f t="shared" si="5"/>
        <v>0</v>
      </c>
      <c r="AJ34" s="31" t="str">
        <f t="shared" si="6"/>
        <v/>
      </c>
      <c r="AL34" s="28"/>
      <c r="AM34" s="25">
        <f t="shared" si="21"/>
        <v>1500</v>
      </c>
      <c r="AN34" s="26">
        <f t="shared" si="15"/>
        <v>0</v>
      </c>
      <c r="AO34" s="27"/>
      <c r="AP34" s="30">
        <f t="shared" si="7"/>
        <v>0</v>
      </c>
      <c r="AQ34" s="31" t="str">
        <f t="shared" si="8"/>
        <v/>
      </c>
    </row>
    <row r="35" spans="2:43" x14ac:dyDescent="0.2">
      <c r="B35" s="33"/>
      <c r="C35" s="21"/>
      <c r="D35" s="22"/>
      <c r="E35" s="23"/>
      <c r="F35" s="24"/>
      <c r="G35" s="25">
        <f t="shared" si="22"/>
        <v>1500</v>
      </c>
      <c r="H35" s="26">
        <f t="shared" si="0"/>
        <v>0</v>
      </c>
      <c r="I35" s="27"/>
      <c r="J35" s="28"/>
      <c r="K35" s="25">
        <f t="shared" si="17"/>
        <v>1500</v>
      </c>
      <c r="L35" s="26">
        <f t="shared" si="9"/>
        <v>0</v>
      </c>
      <c r="M35" s="27"/>
      <c r="N35" s="30">
        <f t="shared" si="10"/>
        <v>0</v>
      </c>
      <c r="O35" s="31" t="str">
        <f t="shared" si="11"/>
        <v/>
      </c>
      <c r="Q35" s="28"/>
      <c r="R35" s="25">
        <f t="shared" si="18"/>
        <v>1500</v>
      </c>
      <c r="S35" s="26">
        <f t="shared" si="12"/>
        <v>0</v>
      </c>
      <c r="T35" s="27"/>
      <c r="U35" s="30">
        <f t="shared" si="1"/>
        <v>0</v>
      </c>
      <c r="V35" s="31" t="str">
        <f t="shared" si="2"/>
        <v/>
      </c>
      <c r="X35" s="28"/>
      <c r="Y35" s="25">
        <f t="shared" si="19"/>
        <v>1500</v>
      </c>
      <c r="Z35" s="26">
        <f t="shared" si="13"/>
        <v>0</v>
      </c>
      <c r="AA35" s="27"/>
      <c r="AB35" s="30">
        <f t="shared" si="3"/>
        <v>0</v>
      </c>
      <c r="AC35" s="31" t="str">
        <f t="shared" si="4"/>
        <v/>
      </c>
      <c r="AE35" s="28"/>
      <c r="AF35" s="25">
        <f t="shared" si="20"/>
        <v>1500</v>
      </c>
      <c r="AG35" s="26">
        <f t="shared" si="14"/>
        <v>0</v>
      </c>
      <c r="AH35" s="27"/>
      <c r="AI35" s="30">
        <f t="shared" si="5"/>
        <v>0</v>
      </c>
      <c r="AJ35" s="31" t="str">
        <f t="shared" si="6"/>
        <v/>
      </c>
      <c r="AL35" s="28"/>
      <c r="AM35" s="25">
        <f t="shared" si="21"/>
        <v>1500</v>
      </c>
      <c r="AN35" s="26">
        <f t="shared" si="15"/>
        <v>0</v>
      </c>
      <c r="AO35" s="27"/>
      <c r="AP35" s="30">
        <f t="shared" si="7"/>
        <v>0</v>
      </c>
      <c r="AQ35" s="31" t="str">
        <f t="shared" si="8"/>
        <v/>
      </c>
    </row>
    <row r="36" spans="2:43" x14ac:dyDescent="0.2">
      <c r="B36" s="33"/>
      <c r="C36" s="21"/>
      <c r="D36" s="22"/>
      <c r="E36" s="23"/>
      <c r="F36" s="24"/>
      <c r="G36" s="25">
        <f t="shared" si="22"/>
        <v>1500</v>
      </c>
      <c r="H36" s="26">
        <f t="shared" si="0"/>
        <v>0</v>
      </c>
      <c r="I36" s="27"/>
      <c r="J36" s="28"/>
      <c r="K36" s="25">
        <f t="shared" si="17"/>
        <v>1500</v>
      </c>
      <c r="L36" s="26">
        <f t="shared" si="9"/>
        <v>0</v>
      </c>
      <c r="M36" s="27"/>
      <c r="N36" s="30">
        <f t="shared" si="10"/>
        <v>0</v>
      </c>
      <c r="O36" s="31" t="str">
        <f t="shared" si="11"/>
        <v/>
      </c>
      <c r="Q36" s="28"/>
      <c r="R36" s="25">
        <f t="shared" si="18"/>
        <v>1500</v>
      </c>
      <c r="S36" s="26">
        <f t="shared" si="12"/>
        <v>0</v>
      </c>
      <c r="T36" s="27"/>
      <c r="U36" s="30">
        <f t="shared" si="1"/>
        <v>0</v>
      </c>
      <c r="V36" s="31" t="str">
        <f t="shared" si="2"/>
        <v/>
      </c>
      <c r="X36" s="28"/>
      <c r="Y36" s="25">
        <f t="shared" si="19"/>
        <v>1500</v>
      </c>
      <c r="Z36" s="26">
        <f t="shared" si="13"/>
        <v>0</v>
      </c>
      <c r="AA36" s="27"/>
      <c r="AB36" s="30">
        <f t="shared" si="3"/>
        <v>0</v>
      </c>
      <c r="AC36" s="31" t="str">
        <f t="shared" si="4"/>
        <v/>
      </c>
      <c r="AE36" s="28"/>
      <c r="AF36" s="25">
        <f t="shared" si="20"/>
        <v>1500</v>
      </c>
      <c r="AG36" s="26">
        <f t="shared" si="14"/>
        <v>0</v>
      </c>
      <c r="AH36" s="27"/>
      <c r="AI36" s="30">
        <f t="shared" si="5"/>
        <v>0</v>
      </c>
      <c r="AJ36" s="31" t="str">
        <f t="shared" si="6"/>
        <v/>
      </c>
      <c r="AL36" s="28"/>
      <c r="AM36" s="25">
        <f t="shared" si="21"/>
        <v>1500</v>
      </c>
      <c r="AN36" s="26">
        <f t="shared" si="15"/>
        <v>0</v>
      </c>
      <c r="AO36" s="27"/>
      <c r="AP36" s="30">
        <f t="shared" si="7"/>
        <v>0</v>
      </c>
      <c r="AQ36" s="31" t="str">
        <f t="shared" si="8"/>
        <v/>
      </c>
    </row>
    <row r="37" spans="2:43" x14ac:dyDescent="0.2">
      <c r="B37" s="33"/>
      <c r="C37" s="21"/>
      <c r="D37" s="22"/>
      <c r="E37" s="23"/>
      <c r="F37" s="24"/>
      <c r="G37" s="25">
        <f t="shared" si="22"/>
        <v>1500</v>
      </c>
      <c r="H37" s="26">
        <f t="shared" si="0"/>
        <v>0</v>
      </c>
      <c r="I37" s="27"/>
      <c r="J37" s="28"/>
      <c r="K37" s="25">
        <f t="shared" si="17"/>
        <v>1500</v>
      </c>
      <c r="L37" s="26">
        <f t="shared" si="9"/>
        <v>0</v>
      </c>
      <c r="M37" s="27"/>
      <c r="N37" s="30">
        <f t="shared" si="10"/>
        <v>0</v>
      </c>
      <c r="O37" s="31" t="str">
        <f t="shared" si="11"/>
        <v/>
      </c>
      <c r="Q37" s="28"/>
      <c r="R37" s="25">
        <f t="shared" si="18"/>
        <v>1500</v>
      </c>
      <c r="S37" s="26">
        <f t="shared" si="12"/>
        <v>0</v>
      </c>
      <c r="T37" s="27"/>
      <c r="U37" s="30">
        <f t="shared" si="1"/>
        <v>0</v>
      </c>
      <c r="V37" s="31" t="str">
        <f t="shared" si="2"/>
        <v/>
      </c>
      <c r="X37" s="28"/>
      <c r="Y37" s="25">
        <f t="shared" si="19"/>
        <v>1500</v>
      </c>
      <c r="Z37" s="26">
        <f t="shared" si="13"/>
        <v>0</v>
      </c>
      <c r="AA37" s="27"/>
      <c r="AB37" s="30">
        <f t="shared" si="3"/>
        <v>0</v>
      </c>
      <c r="AC37" s="31" t="str">
        <f t="shared" si="4"/>
        <v/>
      </c>
      <c r="AE37" s="28"/>
      <c r="AF37" s="25">
        <f t="shared" si="20"/>
        <v>1500</v>
      </c>
      <c r="AG37" s="26">
        <f t="shared" si="14"/>
        <v>0</v>
      </c>
      <c r="AH37" s="27"/>
      <c r="AI37" s="30">
        <f t="shared" si="5"/>
        <v>0</v>
      </c>
      <c r="AJ37" s="31" t="str">
        <f t="shared" si="6"/>
        <v/>
      </c>
      <c r="AL37" s="28"/>
      <c r="AM37" s="25">
        <f t="shared" si="21"/>
        <v>1500</v>
      </c>
      <c r="AN37" s="26">
        <f t="shared" si="15"/>
        <v>0</v>
      </c>
      <c r="AO37" s="27"/>
      <c r="AP37" s="30">
        <f t="shared" si="7"/>
        <v>0</v>
      </c>
      <c r="AQ37" s="31" t="str">
        <f t="shared" si="8"/>
        <v/>
      </c>
    </row>
    <row r="38" spans="2:43" x14ac:dyDescent="0.2">
      <c r="B38" s="33"/>
      <c r="C38" s="21"/>
      <c r="D38" s="22"/>
      <c r="E38" s="23"/>
      <c r="F38" s="24"/>
      <c r="G38" s="25">
        <f t="shared" si="22"/>
        <v>1500</v>
      </c>
      <c r="H38" s="26">
        <f t="shared" si="0"/>
        <v>0</v>
      </c>
      <c r="I38" s="27"/>
      <c r="J38" s="28"/>
      <c r="K38" s="25">
        <f t="shared" si="17"/>
        <v>1500</v>
      </c>
      <c r="L38" s="26">
        <f t="shared" si="9"/>
        <v>0</v>
      </c>
      <c r="M38" s="27"/>
      <c r="N38" s="30">
        <f t="shared" si="10"/>
        <v>0</v>
      </c>
      <c r="O38" s="31" t="str">
        <f t="shared" si="11"/>
        <v/>
      </c>
      <c r="Q38" s="28"/>
      <c r="R38" s="25">
        <f t="shared" si="18"/>
        <v>1500</v>
      </c>
      <c r="S38" s="26">
        <f t="shared" si="12"/>
        <v>0</v>
      </c>
      <c r="T38" s="27"/>
      <c r="U38" s="30">
        <f t="shared" si="1"/>
        <v>0</v>
      </c>
      <c r="V38" s="31" t="str">
        <f t="shared" si="2"/>
        <v/>
      </c>
      <c r="X38" s="28"/>
      <c r="Y38" s="25">
        <f t="shared" si="19"/>
        <v>1500</v>
      </c>
      <c r="Z38" s="26">
        <f t="shared" si="13"/>
        <v>0</v>
      </c>
      <c r="AA38" s="27"/>
      <c r="AB38" s="30">
        <f t="shared" si="3"/>
        <v>0</v>
      </c>
      <c r="AC38" s="31" t="str">
        <f t="shared" si="4"/>
        <v/>
      </c>
      <c r="AE38" s="28"/>
      <c r="AF38" s="25">
        <f t="shared" si="20"/>
        <v>1500</v>
      </c>
      <c r="AG38" s="26">
        <f t="shared" si="14"/>
        <v>0</v>
      </c>
      <c r="AH38" s="27"/>
      <c r="AI38" s="30">
        <f t="shared" si="5"/>
        <v>0</v>
      </c>
      <c r="AJ38" s="31" t="str">
        <f t="shared" si="6"/>
        <v/>
      </c>
      <c r="AL38" s="28"/>
      <c r="AM38" s="25">
        <f t="shared" si="21"/>
        <v>1500</v>
      </c>
      <c r="AN38" s="26">
        <f t="shared" si="15"/>
        <v>0</v>
      </c>
      <c r="AO38" s="27"/>
      <c r="AP38" s="30">
        <f t="shared" si="7"/>
        <v>0</v>
      </c>
      <c r="AQ38" s="31" t="str">
        <f t="shared" si="8"/>
        <v/>
      </c>
    </row>
    <row r="39" spans="2:43" s="45" customFormat="1" x14ac:dyDescent="0.2">
      <c r="B39" s="34" t="s">
        <v>33</v>
      </c>
      <c r="C39" s="35"/>
      <c r="D39" s="36"/>
      <c r="E39" s="35"/>
      <c r="F39" s="37"/>
      <c r="G39" s="38"/>
      <c r="H39" s="39">
        <f>SUM(H23:H38)</f>
        <v>44.77</v>
      </c>
      <c r="I39" s="40"/>
      <c r="J39" s="41"/>
      <c r="K39" s="42"/>
      <c r="L39" s="39">
        <f>SUM(L23:L38)</f>
        <v>41.88</v>
      </c>
      <c r="M39" s="40"/>
      <c r="N39" s="43">
        <f t="shared" si="10"/>
        <v>-2.8900000000000006</v>
      </c>
      <c r="O39" s="44">
        <f t="shared" si="11"/>
        <v>-6.4552155461246374E-2</v>
      </c>
      <c r="Q39" s="41"/>
      <c r="R39" s="42"/>
      <c r="S39" s="39">
        <f>SUM(S23:S38)</f>
        <v>39.230000000000004</v>
      </c>
      <c r="T39" s="40"/>
      <c r="U39" s="43">
        <f t="shared" si="1"/>
        <v>-2.6499999999999986</v>
      </c>
      <c r="V39" s="44">
        <f t="shared" si="2"/>
        <v>-6.327602674307542E-2</v>
      </c>
      <c r="X39" s="41"/>
      <c r="Y39" s="42"/>
      <c r="Z39" s="39">
        <f>SUM(Z23:Z38)</f>
        <v>36.22</v>
      </c>
      <c r="AA39" s="40"/>
      <c r="AB39" s="43">
        <f t="shared" si="3"/>
        <v>-3.0100000000000051</v>
      </c>
      <c r="AC39" s="44">
        <f t="shared" si="4"/>
        <v>-7.6726994646953983E-2</v>
      </c>
      <c r="AE39" s="41"/>
      <c r="AF39" s="42"/>
      <c r="AG39" s="39">
        <f>SUM(AG23:AG38)</f>
        <v>32.51</v>
      </c>
      <c r="AH39" s="40"/>
      <c r="AI39" s="43">
        <f t="shared" si="5"/>
        <v>-3.7100000000000009</v>
      </c>
      <c r="AJ39" s="44">
        <f t="shared" si="6"/>
        <v>-0.10242959690778577</v>
      </c>
      <c r="AL39" s="41"/>
      <c r="AM39" s="42"/>
      <c r="AN39" s="39">
        <f>SUM(AN23:AN38)</f>
        <v>28.01</v>
      </c>
      <c r="AO39" s="40"/>
      <c r="AP39" s="43">
        <f t="shared" si="7"/>
        <v>-4.4999999999999964</v>
      </c>
      <c r="AQ39" s="44">
        <f t="shared" si="8"/>
        <v>-0.13841894801599497</v>
      </c>
    </row>
    <row r="40" spans="2:43" ht="38.25" x14ac:dyDescent="0.2">
      <c r="B40" s="46" t="str">
        <f>+'Res (100)'!B40</f>
        <v>Deferral/Variance Account Disposition Rate Rider Group 1</v>
      </c>
      <c r="C40" s="21"/>
      <c r="D40" s="22" t="s">
        <v>30</v>
      </c>
      <c r="E40" s="23"/>
      <c r="F40" s="24">
        <v>0</v>
      </c>
      <c r="G40" s="25">
        <f>$F$18</f>
        <v>1500</v>
      </c>
      <c r="H40" s="26">
        <f>G40*F40</f>
        <v>0</v>
      </c>
      <c r="I40" s="27"/>
      <c r="J40" s="28">
        <f>+'Res (100)'!J40</f>
        <v>-8.2600000000000002E-4</v>
      </c>
      <c r="K40" s="25">
        <f>$F$18</f>
        <v>1500</v>
      </c>
      <c r="L40" s="26">
        <f>K40*J40</f>
        <v>-1.2390000000000001</v>
      </c>
      <c r="M40" s="27"/>
      <c r="N40" s="30">
        <f>L40-H40</f>
        <v>-1.2390000000000001</v>
      </c>
      <c r="O40" s="31" t="str">
        <f>IF((H40)=0,"",(N40/H40))</f>
        <v/>
      </c>
      <c r="Q40" s="28"/>
      <c r="R40" s="25">
        <f>$F$18</f>
        <v>1500</v>
      </c>
      <c r="S40" s="26">
        <f>R40*Q40</f>
        <v>0</v>
      </c>
      <c r="T40" s="27"/>
      <c r="U40" s="30">
        <f t="shared" si="1"/>
        <v>1.2390000000000001</v>
      </c>
      <c r="V40" s="31">
        <f t="shared" si="2"/>
        <v>-1</v>
      </c>
      <c r="X40" s="28"/>
      <c r="Y40" s="25">
        <f>$F$18</f>
        <v>1500</v>
      </c>
      <c r="Z40" s="26">
        <f>Y40*X40</f>
        <v>0</v>
      </c>
      <c r="AA40" s="27"/>
      <c r="AB40" s="30">
        <f t="shared" si="3"/>
        <v>0</v>
      </c>
      <c r="AC40" s="31" t="str">
        <f t="shared" si="4"/>
        <v/>
      </c>
      <c r="AE40" s="28"/>
      <c r="AF40" s="25">
        <f>$F$18</f>
        <v>1500</v>
      </c>
      <c r="AG40" s="26">
        <f>AF40*AE40</f>
        <v>0</v>
      </c>
      <c r="AH40" s="27"/>
      <c r="AI40" s="30">
        <f t="shared" si="5"/>
        <v>0</v>
      </c>
      <c r="AJ40" s="31" t="str">
        <f t="shared" si="6"/>
        <v/>
      </c>
      <c r="AL40" s="28"/>
      <c r="AM40" s="25">
        <f>$F$18</f>
        <v>1500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1500</v>
      </c>
      <c r="H41" s="26">
        <f t="shared" ref="H41:H45" si="24">G41*F41</f>
        <v>0</v>
      </c>
      <c r="I41" s="47"/>
      <c r="J41" s="28">
        <f>+'Res (100)'!J41</f>
        <v>0.32</v>
      </c>
      <c r="K41" s="25">
        <v>1</v>
      </c>
      <c r="L41" s="26">
        <f t="shared" ref="L41:L45" si="25">K41*J41</f>
        <v>0.32</v>
      </c>
      <c r="M41" s="48"/>
      <c r="N41" s="30">
        <f t="shared" ref="N41:N45" si="26">L41-H41</f>
        <v>0.32</v>
      </c>
      <c r="O41" s="31" t="str">
        <f t="shared" ref="O41:O65" si="27">IF((H41)=0,"",(N41/H41))</f>
        <v/>
      </c>
      <c r="Q41" s="28"/>
      <c r="R41" s="25">
        <f t="shared" ref="R41:R43" si="28">$F$18</f>
        <v>1500</v>
      </c>
      <c r="S41" s="26">
        <f t="shared" ref="S41:S43" si="29">R41*Q41</f>
        <v>0</v>
      </c>
      <c r="T41" s="48"/>
      <c r="U41" s="30">
        <f t="shared" si="1"/>
        <v>-0.32</v>
      </c>
      <c r="V41" s="31">
        <f t="shared" si="2"/>
        <v>-1</v>
      </c>
      <c r="X41" s="28"/>
      <c r="Y41" s="25">
        <f t="shared" ref="Y41:Y43" si="30">$F$18</f>
        <v>1500</v>
      </c>
      <c r="Z41" s="26">
        <f t="shared" ref="Z41:Z43" si="31">Y41*X41</f>
        <v>0</v>
      </c>
      <c r="AA41" s="48"/>
      <c r="AB41" s="30">
        <f t="shared" si="3"/>
        <v>0</v>
      </c>
      <c r="AC41" s="31" t="str">
        <f t="shared" si="4"/>
        <v/>
      </c>
      <c r="AE41" s="28"/>
      <c r="AF41" s="25">
        <f t="shared" ref="AF41:AF43" si="32">$F$18</f>
        <v>1500</v>
      </c>
      <c r="AG41" s="26">
        <f t="shared" ref="AG41:AG43" si="33">AF41*AE41</f>
        <v>0</v>
      </c>
      <c r="AH41" s="48"/>
      <c r="AI41" s="30">
        <f t="shared" si="5"/>
        <v>0</v>
      </c>
      <c r="AJ41" s="31" t="str">
        <f t="shared" si="6"/>
        <v/>
      </c>
      <c r="AL41" s="28"/>
      <c r="AM41" s="25">
        <f t="shared" ref="AM41:AM43" si="34">$F$18</f>
        <v>1500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1500</v>
      </c>
      <c r="H42" s="26">
        <f t="shared" si="24"/>
        <v>0</v>
      </c>
      <c r="I42" s="47"/>
      <c r="J42" s="28">
        <f>+'Res (100)'!J42</f>
        <v>-1.5089999999999999E-3</v>
      </c>
      <c r="K42" s="25">
        <f t="shared" ref="K42:K43" si="36">$F$18</f>
        <v>1500</v>
      </c>
      <c r="L42" s="26">
        <f t="shared" si="25"/>
        <v>-2.2635000000000001</v>
      </c>
      <c r="M42" s="48"/>
      <c r="N42" s="30">
        <f t="shared" si="26"/>
        <v>-2.2635000000000001</v>
      </c>
      <c r="O42" s="31" t="str">
        <f t="shared" si="27"/>
        <v/>
      </c>
      <c r="Q42" s="28"/>
      <c r="R42" s="25">
        <f t="shared" si="28"/>
        <v>1500</v>
      </c>
      <c r="S42" s="26">
        <f t="shared" si="29"/>
        <v>0</v>
      </c>
      <c r="T42" s="48"/>
      <c r="U42" s="30">
        <f t="shared" si="1"/>
        <v>2.2635000000000001</v>
      </c>
      <c r="V42" s="31">
        <f t="shared" si="2"/>
        <v>-1</v>
      </c>
      <c r="X42" s="28"/>
      <c r="Y42" s="25">
        <f t="shared" si="30"/>
        <v>1500</v>
      </c>
      <c r="Z42" s="26">
        <f t="shared" si="31"/>
        <v>0</v>
      </c>
      <c r="AA42" s="48"/>
      <c r="AB42" s="30">
        <f t="shared" si="3"/>
        <v>0</v>
      </c>
      <c r="AC42" s="31" t="str">
        <f t="shared" si="4"/>
        <v/>
      </c>
      <c r="AE42" s="28"/>
      <c r="AF42" s="25">
        <f t="shared" si="32"/>
        <v>1500</v>
      </c>
      <c r="AG42" s="26">
        <f t="shared" si="33"/>
        <v>0</v>
      </c>
      <c r="AH42" s="48"/>
      <c r="AI42" s="30">
        <f t="shared" si="5"/>
        <v>0</v>
      </c>
      <c r="AJ42" s="31" t="str">
        <f t="shared" si="6"/>
        <v/>
      </c>
      <c r="AL42" s="28"/>
      <c r="AM42" s="25">
        <f t="shared" si="34"/>
        <v>1500</v>
      </c>
      <c r="AN42" s="26">
        <f t="shared" si="35"/>
        <v>0</v>
      </c>
      <c r="AO42" s="48"/>
      <c r="AP42" s="30">
        <f t="shared" si="7"/>
        <v>0</v>
      </c>
      <c r="AQ42" s="31" t="str">
        <f t="shared" si="8"/>
        <v/>
      </c>
    </row>
    <row r="43" spans="2:43" x14ac:dyDescent="0.2">
      <c r="B43" s="46"/>
      <c r="C43" s="21"/>
      <c r="D43" s="22"/>
      <c r="E43" s="23"/>
      <c r="F43" s="24"/>
      <c r="G43" s="25">
        <f t="shared" si="23"/>
        <v>1500</v>
      </c>
      <c r="H43" s="26">
        <f t="shared" si="24"/>
        <v>0</v>
      </c>
      <c r="I43" s="47"/>
      <c r="J43" s="28"/>
      <c r="K43" s="25">
        <f t="shared" si="36"/>
        <v>1500</v>
      </c>
      <c r="L43" s="26">
        <f t="shared" si="25"/>
        <v>0</v>
      </c>
      <c r="M43" s="48"/>
      <c r="N43" s="30">
        <f t="shared" si="26"/>
        <v>0</v>
      </c>
      <c r="O43" s="31" t="str">
        <f t="shared" si="27"/>
        <v/>
      </c>
      <c r="Q43" s="28"/>
      <c r="R43" s="25">
        <f t="shared" si="28"/>
        <v>1500</v>
      </c>
      <c r="S43" s="26">
        <f t="shared" si="29"/>
        <v>0</v>
      </c>
      <c r="T43" s="48"/>
      <c r="U43" s="30">
        <f t="shared" si="1"/>
        <v>0</v>
      </c>
      <c r="V43" s="31" t="str">
        <f t="shared" si="2"/>
        <v/>
      </c>
      <c r="X43" s="28"/>
      <c r="Y43" s="25">
        <f t="shared" si="30"/>
        <v>1500</v>
      </c>
      <c r="Z43" s="26">
        <f t="shared" si="31"/>
        <v>0</v>
      </c>
      <c r="AA43" s="48"/>
      <c r="AB43" s="30">
        <f t="shared" si="3"/>
        <v>0</v>
      </c>
      <c r="AC43" s="31" t="str">
        <f t="shared" si="4"/>
        <v/>
      </c>
      <c r="AE43" s="28"/>
      <c r="AF43" s="25">
        <f t="shared" si="32"/>
        <v>1500</v>
      </c>
      <c r="AG43" s="26">
        <f t="shared" si="33"/>
        <v>0</v>
      </c>
      <c r="AH43" s="48"/>
      <c r="AI43" s="30">
        <f t="shared" si="5"/>
        <v>0</v>
      </c>
      <c r="AJ43" s="31" t="str">
        <f t="shared" si="6"/>
        <v/>
      </c>
      <c r="AL43" s="28"/>
      <c r="AM43" s="25">
        <f t="shared" si="34"/>
        <v>1500</v>
      </c>
      <c r="AN43" s="26">
        <f t="shared" si="35"/>
        <v>0</v>
      </c>
      <c r="AO43" s="48"/>
      <c r="AP43" s="30">
        <f t="shared" si="7"/>
        <v>0</v>
      </c>
      <c r="AQ43" s="31" t="str">
        <f t="shared" si="8"/>
        <v/>
      </c>
    </row>
    <row r="44" spans="2:43" x14ac:dyDescent="0.2">
      <c r="B44" s="49" t="s">
        <v>35</v>
      </c>
      <c r="C44" s="21"/>
      <c r="D44" s="22" t="s">
        <v>30</v>
      </c>
      <c r="E44" s="23"/>
      <c r="F44" s="50">
        <v>6.0000000000000002E-5</v>
      </c>
      <c r="G44" s="51">
        <f>$F$18*(1+F74)</f>
        <v>1553.7</v>
      </c>
      <c r="H44" s="26">
        <f>G44*F44</f>
        <v>9.3221999999999999E-2</v>
      </c>
      <c r="I44" s="27"/>
      <c r="J44" s="52">
        <v>6.9999999999999994E-5</v>
      </c>
      <c r="K44" s="51">
        <f>$F$18*(1+J74)</f>
        <v>1550.2500000000002</v>
      </c>
      <c r="L44" s="26">
        <f>K44*J44</f>
        <v>0.1085175</v>
      </c>
      <c r="M44" s="27"/>
      <c r="N44" s="30">
        <f>L44-H44</f>
        <v>1.5295500000000004E-2</v>
      </c>
      <c r="O44" s="31">
        <f>IF((H44)=0,"",(N44/H44))</f>
        <v>0.16407607646263761</v>
      </c>
      <c r="Q44" s="52">
        <f>+J44</f>
        <v>6.9999999999999994E-5</v>
      </c>
      <c r="R44" s="51">
        <f>$F$18*(1+Q74)</f>
        <v>1550.2500000000002</v>
      </c>
      <c r="S44" s="26">
        <f>R44*Q44</f>
        <v>0.1085175</v>
      </c>
      <c r="T44" s="27"/>
      <c r="U44" s="30">
        <f t="shared" si="1"/>
        <v>0</v>
      </c>
      <c r="V44" s="31">
        <f t="shared" si="2"/>
        <v>0</v>
      </c>
      <c r="X44" s="52">
        <f>+Q44</f>
        <v>6.9999999999999994E-5</v>
      </c>
      <c r="Y44" s="51">
        <f>$F$18*(1+X74)</f>
        <v>1550.2500000000002</v>
      </c>
      <c r="Z44" s="26">
        <f>Y44*X44</f>
        <v>0.1085175</v>
      </c>
      <c r="AA44" s="27"/>
      <c r="AB44" s="30">
        <f t="shared" si="3"/>
        <v>0</v>
      </c>
      <c r="AC44" s="31">
        <f t="shared" si="4"/>
        <v>0</v>
      </c>
      <c r="AE44" s="52">
        <f>+X44</f>
        <v>6.9999999999999994E-5</v>
      </c>
      <c r="AF44" s="51">
        <f>$F$18*(1+AE74)</f>
        <v>1550.2500000000002</v>
      </c>
      <c r="AG44" s="26">
        <f>AF44*AE44</f>
        <v>0.1085175</v>
      </c>
      <c r="AH44" s="27"/>
      <c r="AI44" s="30">
        <f t="shared" si="5"/>
        <v>0</v>
      </c>
      <c r="AJ44" s="31">
        <f t="shared" si="6"/>
        <v>0</v>
      </c>
      <c r="AL44" s="52">
        <f>+AE44</f>
        <v>6.9999999999999994E-5</v>
      </c>
      <c r="AM44" s="51">
        <f>$F$18*(1+AL74)</f>
        <v>1550.2500000000002</v>
      </c>
      <c r="AN44" s="26">
        <f>AM44*AL44</f>
        <v>0.1085175</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53.700000000000045</v>
      </c>
      <c r="H45" s="26">
        <f t="shared" si="24"/>
        <v>5.4849180000000048</v>
      </c>
      <c r="I45" s="27"/>
      <c r="J45" s="55">
        <f>0.64*$J$55+0.18*$J$56+0.18*$J$57</f>
        <v>0.10214000000000001</v>
      </c>
      <c r="K45" s="54">
        <f>$F$18*(1+$J$74)-$F$18</f>
        <v>50.250000000000227</v>
      </c>
      <c r="L45" s="26">
        <f t="shared" si="25"/>
        <v>5.1325350000000238</v>
      </c>
      <c r="M45" s="27"/>
      <c r="N45" s="30">
        <f t="shared" si="26"/>
        <v>-0.35238299999998102</v>
      </c>
      <c r="O45" s="31">
        <f t="shared" si="27"/>
        <v>-6.4245810055862398E-2</v>
      </c>
      <c r="Q45" s="55">
        <f>0.64*$Q$55+0.18*$Q$56+0.18*$Q$57</f>
        <v>0.10214000000000001</v>
      </c>
      <c r="R45" s="54">
        <f>$F$18*(1+Q74)-$F$18</f>
        <v>50.250000000000227</v>
      </c>
      <c r="S45" s="26">
        <f t="shared" ref="S45" si="37">R45*Q45</f>
        <v>5.1325350000000238</v>
      </c>
      <c r="T45" s="27"/>
      <c r="U45" s="30">
        <f t="shared" si="1"/>
        <v>0</v>
      </c>
      <c r="V45" s="31">
        <f t="shared" si="2"/>
        <v>0</v>
      </c>
      <c r="X45" s="55">
        <f>0.64*$X$55+0.18*$X$56+0.18*$X$57</f>
        <v>0.10214000000000001</v>
      </c>
      <c r="Y45" s="54">
        <f>$F$18*(1+X74)-$F$18</f>
        <v>50.250000000000227</v>
      </c>
      <c r="Z45" s="26">
        <f t="shared" ref="Z45" si="38">Y45*X45</f>
        <v>5.1325350000000238</v>
      </c>
      <c r="AA45" s="27"/>
      <c r="AB45" s="30">
        <f t="shared" si="3"/>
        <v>0</v>
      </c>
      <c r="AC45" s="31">
        <f t="shared" si="4"/>
        <v>0</v>
      </c>
      <c r="AE45" s="55">
        <f>0.64*$AE$55+0.18*$AE$56+0.18*$AE$57</f>
        <v>0.10214000000000001</v>
      </c>
      <c r="AF45" s="54">
        <f>$F$18*(1+AE74)-$F$18</f>
        <v>50.250000000000227</v>
      </c>
      <c r="AG45" s="26">
        <f t="shared" ref="AG45" si="39">AF45*AE45</f>
        <v>5.1325350000000238</v>
      </c>
      <c r="AH45" s="27"/>
      <c r="AI45" s="30">
        <f t="shared" si="5"/>
        <v>0</v>
      </c>
      <c r="AJ45" s="31">
        <f t="shared" si="6"/>
        <v>0</v>
      </c>
      <c r="AL45" s="55">
        <f>0.64*$AL$55+0.18*$AL$56+0.18*$AL$57</f>
        <v>0.10214000000000001</v>
      </c>
      <c r="AM45" s="54">
        <f>$F$18*(1+AL74)-$F$18</f>
        <v>50.250000000000227</v>
      </c>
      <c r="AN45" s="26">
        <f t="shared" ref="AN45" si="40">AM45*AL45</f>
        <v>5.1325350000000238</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51.138140000000007</v>
      </c>
      <c r="I47" s="40"/>
      <c r="J47" s="59"/>
      <c r="K47" s="61"/>
      <c r="L47" s="60">
        <f>SUM(L40:L46)+L39</f>
        <v>44.728552500000028</v>
      </c>
      <c r="M47" s="40"/>
      <c r="N47" s="43">
        <f t="shared" ref="N47:N65" si="41">L47-H47</f>
        <v>-6.4095874999999793</v>
      </c>
      <c r="O47" s="44">
        <f t="shared" si="27"/>
        <v>-0.12533869045686796</v>
      </c>
      <c r="Q47" s="59"/>
      <c r="R47" s="61"/>
      <c r="S47" s="60">
        <f>SUM(S40:S46)+S39</f>
        <v>45.261052500000027</v>
      </c>
      <c r="T47" s="40"/>
      <c r="U47" s="43">
        <f t="shared" si="1"/>
        <v>0.53249999999999886</v>
      </c>
      <c r="V47" s="44">
        <f t="shared" si="2"/>
        <v>1.1905147165225134E-2</v>
      </c>
      <c r="X47" s="59"/>
      <c r="Y47" s="61"/>
      <c r="Z47" s="60">
        <f>SUM(Z40:Z46)+Z39</f>
        <v>42.251052500000021</v>
      </c>
      <c r="AA47" s="40"/>
      <c r="AB47" s="43">
        <f t="shared" si="3"/>
        <v>-3.0100000000000051</v>
      </c>
      <c r="AC47" s="44">
        <f t="shared" si="4"/>
        <v>-6.6503093360456067E-2</v>
      </c>
      <c r="AE47" s="59"/>
      <c r="AF47" s="61"/>
      <c r="AG47" s="60">
        <f>SUM(AG40:AG46)+AG39</f>
        <v>38.541052500000021</v>
      </c>
      <c r="AH47" s="40"/>
      <c r="AI47" s="43">
        <f t="shared" si="5"/>
        <v>-3.7100000000000009</v>
      </c>
      <c r="AJ47" s="44">
        <f t="shared" si="6"/>
        <v>-8.7808463469637804E-2</v>
      </c>
      <c r="AL47" s="59"/>
      <c r="AM47" s="61"/>
      <c r="AN47" s="60">
        <f>SUM(AN40:AN46)+AN39</f>
        <v>34.041052500000028</v>
      </c>
      <c r="AO47" s="40"/>
      <c r="AP47" s="43">
        <f t="shared" si="7"/>
        <v>-4.4999999999999929</v>
      </c>
      <c r="AQ47" s="44">
        <f t="shared" si="8"/>
        <v>-0.11675861732110171</v>
      </c>
    </row>
    <row r="48" spans="2:43" x14ac:dyDescent="0.2">
      <c r="B48" s="27" t="s">
        <v>39</v>
      </c>
      <c r="C48" s="27"/>
      <c r="D48" s="62" t="s">
        <v>30</v>
      </c>
      <c r="E48" s="63"/>
      <c r="F48" s="28">
        <v>7.7000000000000002E-3</v>
      </c>
      <c r="G48" s="64">
        <f>F18*(1+F74)</f>
        <v>1553.7</v>
      </c>
      <c r="H48" s="26">
        <f>G48*F48</f>
        <v>11.96349</v>
      </c>
      <c r="I48" s="27"/>
      <c r="J48" s="28">
        <v>7.7000000000000002E-3</v>
      </c>
      <c r="K48" s="65">
        <f>F18*(1+J74)</f>
        <v>1550.2500000000002</v>
      </c>
      <c r="L48" s="26">
        <f>K48*J48</f>
        <v>11.936925000000002</v>
      </c>
      <c r="M48" s="27"/>
      <c r="N48" s="30">
        <f t="shared" si="41"/>
        <v>-2.6564999999997951E-2</v>
      </c>
      <c r="O48" s="31">
        <f t="shared" si="27"/>
        <v>-2.2205058891676217E-3</v>
      </c>
      <c r="Q48" s="28">
        <f>+J48</f>
        <v>7.7000000000000002E-3</v>
      </c>
      <c r="R48" s="65">
        <f>$F$18*(1+Q74)</f>
        <v>1550.2500000000002</v>
      </c>
      <c r="S48" s="26">
        <f>R48*Q48</f>
        <v>11.936925000000002</v>
      </c>
      <c r="T48" s="27"/>
      <c r="U48" s="30">
        <f t="shared" si="1"/>
        <v>0</v>
      </c>
      <c r="V48" s="31">
        <f t="shared" si="2"/>
        <v>0</v>
      </c>
      <c r="X48" s="28">
        <f>+Q48</f>
        <v>7.7000000000000002E-3</v>
      </c>
      <c r="Y48" s="65">
        <f>$F$18*(1+X74)</f>
        <v>1550.2500000000002</v>
      </c>
      <c r="Z48" s="26">
        <f>Y48*X48</f>
        <v>11.936925000000002</v>
      </c>
      <c r="AA48" s="27"/>
      <c r="AB48" s="30">
        <f t="shared" si="3"/>
        <v>0</v>
      </c>
      <c r="AC48" s="31">
        <f t="shared" si="4"/>
        <v>0</v>
      </c>
      <c r="AE48" s="28">
        <f>+X48</f>
        <v>7.7000000000000002E-3</v>
      </c>
      <c r="AF48" s="65">
        <f>$F$18*(1+AE74)</f>
        <v>1550.2500000000002</v>
      </c>
      <c r="AG48" s="26">
        <f>AF48*AE48</f>
        <v>11.936925000000002</v>
      </c>
      <c r="AH48" s="27"/>
      <c r="AI48" s="30">
        <f t="shared" si="5"/>
        <v>0</v>
      </c>
      <c r="AJ48" s="31">
        <f t="shared" si="6"/>
        <v>0</v>
      </c>
      <c r="AL48" s="28">
        <f>+AE48</f>
        <v>7.7000000000000002E-3</v>
      </c>
      <c r="AM48" s="65">
        <f>$F$18*(1+AL74)</f>
        <v>1550.2500000000002</v>
      </c>
      <c r="AN48" s="26">
        <f>AM48*AL48</f>
        <v>11.936925000000002</v>
      </c>
      <c r="AO48" s="27"/>
      <c r="AP48" s="30">
        <f t="shared" si="7"/>
        <v>0</v>
      </c>
      <c r="AQ48" s="31">
        <f t="shared" si="8"/>
        <v>0</v>
      </c>
    </row>
    <row r="49" spans="2:43" ht="25.5" x14ac:dyDescent="0.2">
      <c r="B49" s="66" t="s">
        <v>40</v>
      </c>
      <c r="C49" s="27"/>
      <c r="D49" s="62" t="s">
        <v>30</v>
      </c>
      <c r="E49" s="63"/>
      <c r="F49" s="28">
        <v>4.1999999999999997E-3</v>
      </c>
      <c r="G49" s="64">
        <f>G48</f>
        <v>1553.7</v>
      </c>
      <c r="H49" s="26">
        <f>G49*F49</f>
        <v>6.5255399999999995</v>
      </c>
      <c r="I49" s="27"/>
      <c r="J49" s="28">
        <v>4.1999999999999997E-3</v>
      </c>
      <c r="K49" s="65">
        <f>K48</f>
        <v>1550.2500000000002</v>
      </c>
      <c r="L49" s="26">
        <f>K49*J49</f>
        <v>6.5110500000000009</v>
      </c>
      <c r="M49" s="27"/>
      <c r="N49" s="30">
        <f t="shared" si="41"/>
        <v>-1.448999999999856E-2</v>
      </c>
      <c r="O49" s="31">
        <f t="shared" si="27"/>
        <v>-2.2205058891675723E-3</v>
      </c>
      <c r="Q49" s="28">
        <f>+J49</f>
        <v>4.1999999999999997E-3</v>
      </c>
      <c r="R49" s="65">
        <f>R48</f>
        <v>1550.2500000000002</v>
      </c>
      <c r="S49" s="26">
        <f>R49*Q49</f>
        <v>6.5110500000000009</v>
      </c>
      <c r="T49" s="27"/>
      <c r="U49" s="30">
        <f t="shared" si="1"/>
        <v>0</v>
      </c>
      <c r="V49" s="31">
        <f t="shared" si="2"/>
        <v>0</v>
      </c>
      <c r="X49" s="28">
        <f>+Q49</f>
        <v>4.1999999999999997E-3</v>
      </c>
      <c r="Y49" s="65">
        <f>Y48</f>
        <v>1550.2500000000002</v>
      </c>
      <c r="Z49" s="26">
        <f>Y49*X49</f>
        <v>6.5110500000000009</v>
      </c>
      <c r="AA49" s="27"/>
      <c r="AB49" s="30">
        <f t="shared" si="3"/>
        <v>0</v>
      </c>
      <c r="AC49" s="31">
        <f t="shared" si="4"/>
        <v>0</v>
      </c>
      <c r="AE49" s="28">
        <f>+X49</f>
        <v>4.1999999999999997E-3</v>
      </c>
      <c r="AF49" s="65">
        <f>AF48</f>
        <v>1550.2500000000002</v>
      </c>
      <c r="AG49" s="26">
        <f>AF49*AE49</f>
        <v>6.5110500000000009</v>
      </c>
      <c r="AH49" s="27"/>
      <c r="AI49" s="30">
        <f t="shared" si="5"/>
        <v>0</v>
      </c>
      <c r="AJ49" s="31">
        <f t="shared" si="6"/>
        <v>0</v>
      </c>
      <c r="AL49" s="28">
        <f>+AE49</f>
        <v>4.1999999999999997E-3</v>
      </c>
      <c r="AM49" s="65">
        <f>AM48</f>
        <v>1550.2500000000002</v>
      </c>
      <c r="AN49" s="26">
        <f>AM49*AL49</f>
        <v>6.5110500000000009</v>
      </c>
      <c r="AO49" s="27"/>
      <c r="AP49" s="30">
        <f t="shared" si="7"/>
        <v>0</v>
      </c>
      <c r="AQ49" s="31">
        <f t="shared" si="8"/>
        <v>0</v>
      </c>
    </row>
    <row r="50" spans="2:43" ht="25.5" x14ac:dyDescent="0.2">
      <c r="B50" s="56" t="s">
        <v>41</v>
      </c>
      <c r="C50" s="35"/>
      <c r="D50" s="35"/>
      <c r="E50" s="35"/>
      <c r="F50" s="67"/>
      <c r="G50" s="59"/>
      <c r="H50" s="60">
        <f>SUM(H47:H49)</f>
        <v>69.627170000000007</v>
      </c>
      <c r="I50" s="68"/>
      <c r="J50" s="69"/>
      <c r="K50" s="70"/>
      <c r="L50" s="60">
        <f>SUM(L47:L49)</f>
        <v>63.176527500000034</v>
      </c>
      <c r="M50" s="68"/>
      <c r="N50" s="43">
        <f t="shared" si="41"/>
        <v>-6.4506424999999723</v>
      </c>
      <c r="O50" s="44">
        <f t="shared" si="27"/>
        <v>-9.264547876927888E-2</v>
      </c>
      <c r="Q50" s="69"/>
      <c r="R50" s="70"/>
      <c r="S50" s="60">
        <f>SUM(S47:S49)</f>
        <v>63.709027500000033</v>
      </c>
      <c r="T50" s="68"/>
      <c r="U50" s="43">
        <f t="shared" si="1"/>
        <v>0.53249999999999886</v>
      </c>
      <c r="V50" s="44">
        <f t="shared" si="2"/>
        <v>8.4287633567704176E-3</v>
      </c>
      <c r="X50" s="69"/>
      <c r="Y50" s="70"/>
      <c r="Z50" s="60">
        <f>SUM(Z47:Z49)</f>
        <v>60.699027500000028</v>
      </c>
      <c r="AA50" s="68"/>
      <c r="AB50" s="43">
        <f t="shared" si="3"/>
        <v>-3.0100000000000051</v>
      </c>
      <c r="AC50" s="44">
        <f t="shared" si="4"/>
        <v>-4.7246051589784566E-2</v>
      </c>
      <c r="AE50" s="69"/>
      <c r="AF50" s="70"/>
      <c r="AG50" s="60">
        <f>SUM(AG47:AG49)</f>
        <v>56.98902750000002</v>
      </c>
      <c r="AH50" s="68"/>
      <c r="AI50" s="43">
        <f t="shared" si="5"/>
        <v>-3.710000000000008</v>
      </c>
      <c r="AJ50" s="44">
        <f t="shared" si="6"/>
        <v>-6.1121242840340505E-2</v>
      </c>
      <c r="AL50" s="69"/>
      <c r="AM50" s="70"/>
      <c r="AN50" s="60">
        <f>SUM(AN47:AN49)</f>
        <v>52.489027500000034</v>
      </c>
      <c r="AO50" s="68"/>
      <c r="AP50" s="43">
        <f t="shared" si="7"/>
        <v>-4.4999999999999858</v>
      </c>
      <c r="AQ50" s="44">
        <f t="shared" si="8"/>
        <v>-7.896256871553009E-2</v>
      </c>
    </row>
    <row r="51" spans="2:43" ht="25.5" x14ac:dyDescent="0.2">
      <c r="B51" s="71" t="s">
        <v>42</v>
      </c>
      <c r="C51" s="21"/>
      <c r="D51" s="22" t="s">
        <v>30</v>
      </c>
      <c r="E51" s="23"/>
      <c r="F51" s="72">
        <v>4.4000000000000003E-3</v>
      </c>
      <c r="G51" s="64">
        <f>G49</f>
        <v>1553.7</v>
      </c>
      <c r="H51" s="73">
        <f t="shared" ref="H51:H57" si="42">G51*F51</f>
        <v>6.8362800000000004</v>
      </c>
      <c r="I51" s="27"/>
      <c r="J51" s="72">
        <v>4.4000000000000003E-3</v>
      </c>
      <c r="K51" s="65">
        <f>K49</f>
        <v>1550.2500000000002</v>
      </c>
      <c r="L51" s="73">
        <f t="shared" ref="L51:L57" si="43">K51*J51</f>
        <v>6.8211000000000013</v>
      </c>
      <c r="M51" s="27"/>
      <c r="N51" s="30">
        <f t="shared" si="41"/>
        <v>-1.5179999999999083E-2</v>
      </c>
      <c r="O51" s="74">
        <f t="shared" si="27"/>
        <v>-2.2205058891676586E-3</v>
      </c>
      <c r="Q51" s="72">
        <f>+J51</f>
        <v>4.4000000000000003E-3</v>
      </c>
      <c r="R51" s="65">
        <f>R49</f>
        <v>1550.2500000000002</v>
      </c>
      <c r="S51" s="73">
        <f t="shared" ref="S51:S57" si="44">R51*Q51</f>
        <v>6.8211000000000013</v>
      </c>
      <c r="T51" s="27"/>
      <c r="U51" s="30">
        <f t="shared" si="1"/>
        <v>0</v>
      </c>
      <c r="V51" s="74">
        <f t="shared" si="2"/>
        <v>0</v>
      </c>
      <c r="X51" s="72">
        <f>+Q51</f>
        <v>4.4000000000000003E-3</v>
      </c>
      <c r="Y51" s="65">
        <f>Y49</f>
        <v>1550.2500000000002</v>
      </c>
      <c r="Z51" s="73">
        <f t="shared" ref="Z51:Z57" si="45">Y51*X51</f>
        <v>6.8211000000000013</v>
      </c>
      <c r="AA51" s="27"/>
      <c r="AB51" s="30">
        <f t="shared" si="3"/>
        <v>0</v>
      </c>
      <c r="AC51" s="74">
        <f t="shared" si="4"/>
        <v>0</v>
      </c>
      <c r="AE51" s="72">
        <f>+X51</f>
        <v>4.4000000000000003E-3</v>
      </c>
      <c r="AF51" s="65">
        <f>AF49</f>
        <v>1550.2500000000002</v>
      </c>
      <c r="AG51" s="73">
        <f t="shared" ref="AG51:AG57" si="46">AF51*AE51</f>
        <v>6.8211000000000013</v>
      </c>
      <c r="AH51" s="27"/>
      <c r="AI51" s="30">
        <f t="shared" si="5"/>
        <v>0</v>
      </c>
      <c r="AJ51" s="74">
        <f t="shared" si="6"/>
        <v>0</v>
      </c>
      <c r="AL51" s="72">
        <f>+AE51</f>
        <v>4.4000000000000003E-3</v>
      </c>
      <c r="AM51" s="65">
        <f>AM49</f>
        <v>1550.2500000000002</v>
      </c>
      <c r="AN51" s="73">
        <f t="shared" ref="AN51:AN57" si="47">AM51*AL51</f>
        <v>6.8211000000000013</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2.0198100000000001</v>
      </c>
      <c r="I52" s="27"/>
      <c r="J52" s="72">
        <v>1.2999999999999999E-3</v>
      </c>
      <c r="K52" s="65">
        <f>K49</f>
        <v>1550.2500000000002</v>
      </c>
      <c r="L52" s="73">
        <f t="shared" si="43"/>
        <v>2.0153250000000003</v>
      </c>
      <c r="M52" s="27"/>
      <c r="N52" s="30">
        <f t="shared" si="41"/>
        <v>-4.4849999999998502E-3</v>
      </c>
      <c r="O52" s="74">
        <f t="shared" si="27"/>
        <v>-2.2205058891677188E-3</v>
      </c>
      <c r="Q52" s="72">
        <f>+J52</f>
        <v>1.2999999999999999E-3</v>
      </c>
      <c r="R52" s="65">
        <f>R49</f>
        <v>1550.2500000000002</v>
      </c>
      <c r="S52" s="73">
        <f t="shared" si="44"/>
        <v>2.0153250000000003</v>
      </c>
      <c r="T52" s="27"/>
      <c r="U52" s="30">
        <f t="shared" si="1"/>
        <v>0</v>
      </c>
      <c r="V52" s="74">
        <f t="shared" si="2"/>
        <v>0</v>
      </c>
      <c r="X52" s="72">
        <f>+Q52</f>
        <v>1.2999999999999999E-3</v>
      </c>
      <c r="Y52" s="65">
        <f>Y49</f>
        <v>1550.2500000000002</v>
      </c>
      <c r="Z52" s="73">
        <f t="shared" si="45"/>
        <v>2.0153250000000003</v>
      </c>
      <c r="AA52" s="27"/>
      <c r="AB52" s="30">
        <f t="shared" si="3"/>
        <v>0</v>
      </c>
      <c r="AC52" s="74">
        <f t="shared" si="4"/>
        <v>0</v>
      </c>
      <c r="AE52" s="72">
        <f>+X52</f>
        <v>1.2999999999999999E-3</v>
      </c>
      <c r="AF52" s="65">
        <f>AF49</f>
        <v>1550.2500000000002</v>
      </c>
      <c r="AG52" s="73">
        <f t="shared" si="46"/>
        <v>2.0153250000000003</v>
      </c>
      <c r="AH52" s="27"/>
      <c r="AI52" s="30">
        <f t="shared" si="5"/>
        <v>0</v>
      </c>
      <c r="AJ52" s="74">
        <f t="shared" si="6"/>
        <v>0</v>
      </c>
      <c r="AL52" s="72">
        <f>+AE52</f>
        <v>1.2999999999999999E-3</v>
      </c>
      <c r="AM52" s="65">
        <f>AM49</f>
        <v>1550.2500000000002</v>
      </c>
      <c r="AN52" s="73">
        <f t="shared" si="47"/>
        <v>2.0153250000000003</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v>
      </c>
      <c r="H54" s="73">
        <f t="shared" si="42"/>
        <v>10.41</v>
      </c>
      <c r="I54" s="27"/>
      <c r="J54" s="72">
        <f>+F54</f>
        <v>6.94E-3</v>
      </c>
      <c r="K54" s="76">
        <f>$F$18</f>
        <v>1500</v>
      </c>
      <c r="L54" s="73">
        <f t="shared" si="43"/>
        <v>10.41</v>
      </c>
      <c r="M54" s="27"/>
      <c r="N54" s="30">
        <f t="shared" si="41"/>
        <v>0</v>
      </c>
      <c r="O54" s="74">
        <f t="shared" si="27"/>
        <v>0</v>
      </c>
      <c r="Q54" s="72">
        <f>+J54</f>
        <v>6.94E-3</v>
      </c>
      <c r="R54" s="76">
        <f>$F$18</f>
        <v>1500</v>
      </c>
      <c r="S54" s="73">
        <f t="shared" si="44"/>
        <v>10.41</v>
      </c>
      <c r="T54" s="27"/>
      <c r="U54" s="30">
        <f t="shared" si="1"/>
        <v>0</v>
      </c>
      <c r="V54" s="74">
        <f t="shared" si="2"/>
        <v>0</v>
      </c>
      <c r="X54" s="72">
        <f>+Q54</f>
        <v>6.94E-3</v>
      </c>
      <c r="Y54" s="76">
        <f>$F$18</f>
        <v>1500</v>
      </c>
      <c r="Z54" s="73">
        <f t="shared" si="45"/>
        <v>10.41</v>
      </c>
      <c r="AA54" s="27"/>
      <c r="AB54" s="30">
        <f t="shared" si="3"/>
        <v>0</v>
      </c>
      <c r="AC54" s="74">
        <f t="shared" si="4"/>
        <v>0</v>
      </c>
      <c r="AE54" s="72">
        <f>+X54</f>
        <v>6.94E-3</v>
      </c>
      <c r="AF54" s="76">
        <f>$F$18</f>
        <v>1500</v>
      </c>
      <c r="AG54" s="73">
        <f t="shared" si="46"/>
        <v>10.41</v>
      </c>
      <c r="AH54" s="27"/>
      <c r="AI54" s="30">
        <f t="shared" si="5"/>
        <v>0</v>
      </c>
      <c r="AJ54" s="74">
        <f t="shared" si="6"/>
        <v>0</v>
      </c>
      <c r="AL54" s="72">
        <f>+AE54</f>
        <v>6.94E-3</v>
      </c>
      <c r="AM54" s="76">
        <f>$F$18</f>
        <v>1500</v>
      </c>
      <c r="AN54" s="73">
        <f t="shared" si="47"/>
        <v>10.41</v>
      </c>
      <c r="AO54" s="27"/>
      <c r="AP54" s="30">
        <f t="shared" si="7"/>
        <v>0</v>
      </c>
      <c r="AQ54" s="74">
        <f t="shared" si="8"/>
        <v>0</v>
      </c>
    </row>
    <row r="55" spans="2:43" x14ac:dyDescent="0.2">
      <c r="B55" s="49" t="s">
        <v>46</v>
      </c>
      <c r="C55" s="21"/>
      <c r="D55" s="22"/>
      <c r="E55" s="23"/>
      <c r="F55" s="72">
        <v>0.08</v>
      </c>
      <c r="G55" s="77">
        <f>0.64*$F$18</f>
        <v>960</v>
      </c>
      <c r="H55" s="73">
        <f t="shared" si="42"/>
        <v>76.8</v>
      </c>
      <c r="I55" s="27"/>
      <c r="J55" s="72">
        <v>0.08</v>
      </c>
      <c r="K55" s="77">
        <f>$G$55</f>
        <v>960</v>
      </c>
      <c r="L55" s="73">
        <f t="shared" si="43"/>
        <v>76.8</v>
      </c>
      <c r="M55" s="27"/>
      <c r="N55" s="30">
        <f t="shared" si="41"/>
        <v>0</v>
      </c>
      <c r="O55" s="74">
        <f t="shared" si="27"/>
        <v>0</v>
      </c>
      <c r="Q55" s="72">
        <v>0.08</v>
      </c>
      <c r="R55" s="77">
        <f>$G$55</f>
        <v>960</v>
      </c>
      <c r="S55" s="73">
        <f t="shared" si="44"/>
        <v>76.8</v>
      </c>
      <c r="T55" s="27"/>
      <c r="U55" s="30">
        <f t="shared" si="1"/>
        <v>0</v>
      </c>
      <c r="V55" s="74">
        <f t="shared" si="2"/>
        <v>0</v>
      </c>
      <c r="X55" s="72">
        <v>0.08</v>
      </c>
      <c r="Y55" s="77">
        <f>$G$55</f>
        <v>960</v>
      </c>
      <c r="Z55" s="73">
        <f t="shared" si="45"/>
        <v>76.8</v>
      </c>
      <c r="AA55" s="27"/>
      <c r="AB55" s="30">
        <f t="shared" si="3"/>
        <v>0</v>
      </c>
      <c r="AC55" s="74">
        <f t="shared" si="4"/>
        <v>0</v>
      </c>
      <c r="AE55" s="72">
        <v>0.08</v>
      </c>
      <c r="AF55" s="77">
        <f>$G$55</f>
        <v>960</v>
      </c>
      <c r="AG55" s="73">
        <f t="shared" si="46"/>
        <v>76.8</v>
      </c>
      <c r="AH55" s="27"/>
      <c r="AI55" s="30">
        <f t="shared" si="5"/>
        <v>0</v>
      </c>
      <c r="AJ55" s="74">
        <f t="shared" si="6"/>
        <v>0</v>
      </c>
      <c r="AL55" s="72">
        <v>0.08</v>
      </c>
      <c r="AM55" s="77">
        <f>$G$55</f>
        <v>960</v>
      </c>
      <c r="AN55" s="73">
        <f t="shared" si="47"/>
        <v>76.8</v>
      </c>
      <c r="AO55" s="27"/>
      <c r="AP55" s="30">
        <f t="shared" si="7"/>
        <v>0</v>
      </c>
      <c r="AQ55" s="74">
        <f t="shared" si="8"/>
        <v>0</v>
      </c>
    </row>
    <row r="56" spans="2:43" x14ac:dyDescent="0.2">
      <c r="B56" s="49" t="s">
        <v>47</v>
      </c>
      <c r="C56" s="21"/>
      <c r="D56" s="22"/>
      <c r="E56" s="23"/>
      <c r="F56" s="72">
        <v>0.122</v>
      </c>
      <c r="G56" s="77">
        <f>0.18*$F$18</f>
        <v>270</v>
      </c>
      <c r="H56" s="73">
        <f t="shared" si="42"/>
        <v>32.94</v>
      </c>
      <c r="I56" s="27"/>
      <c r="J56" s="72">
        <v>0.122</v>
      </c>
      <c r="K56" s="77">
        <f>$G$56</f>
        <v>270</v>
      </c>
      <c r="L56" s="73">
        <f t="shared" si="43"/>
        <v>32.94</v>
      </c>
      <c r="M56" s="27"/>
      <c r="N56" s="30">
        <f t="shared" si="41"/>
        <v>0</v>
      </c>
      <c r="O56" s="74">
        <f t="shared" si="27"/>
        <v>0</v>
      </c>
      <c r="Q56" s="72">
        <v>0.122</v>
      </c>
      <c r="R56" s="77">
        <f>$G$56</f>
        <v>270</v>
      </c>
      <c r="S56" s="73">
        <f t="shared" si="44"/>
        <v>32.94</v>
      </c>
      <c r="T56" s="27"/>
      <c r="U56" s="30">
        <f t="shared" si="1"/>
        <v>0</v>
      </c>
      <c r="V56" s="74">
        <f t="shared" si="2"/>
        <v>0</v>
      </c>
      <c r="X56" s="72">
        <v>0.122</v>
      </c>
      <c r="Y56" s="77">
        <f>$G$56</f>
        <v>270</v>
      </c>
      <c r="Z56" s="73">
        <f t="shared" si="45"/>
        <v>32.94</v>
      </c>
      <c r="AA56" s="27"/>
      <c r="AB56" s="30">
        <f t="shared" si="3"/>
        <v>0</v>
      </c>
      <c r="AC56" s="74">
        <f t="shared" si="4"/>
        <v>0</v>
      </c>
      <c r="AE56" s="72">
        <v>0.122</v>
      </c>
      <c r="AF56" s="77">
        <f>$G$56</f>
        <v>270</v>
      </c>
      <c r="AG56" s="73">
        <f t="shared" si="46"/>
        <v>32.94</v>
      </c>
      <c r="AH56" s="27"/>
      <c r="AI56" s="30">
        <f t="shared" si="5"/>
        <v>0</v>
      </c>
      <c r="AJ56" s="74">
        <f t="shared" si="6"/>
        <v>0</v>
      </c>
      <c r="AL56" s="72">
        <v>0.122</v>
      </c>
      <c r="AM56" s="77">
        <f>$G$56</f>
        <v>270</v>
      </c>
      <c r="AN56" s="73">
        <f t="shared" si="47"/>
        <v>32.94</v>
      </c>
      <c r="AO56" s="27"/>
      <c r="AP56" s="30">
        <f t="shared" si="7"/>
        <v>0</v>
      </c>
      <c r="AQ56" s="74">
        <f t="shared" si="8"/>
        <v>0</v>
      </c>
    </row>
    <row r="57" spans="2:43" x14ac:dyDescent="0.2">
      <c r="B57" s="11" t="s">
        <v>48</v>
      </c>
      <c r="C57" s="21"/>
      <c r="D57" s="22"/>
      <c r="E57" s="23"/>
      <c r="F57" s="72">
        <v>0.161</v>
      </c>
      <c r="G57" s="77">
        <f>0.18*$F$18</f>
        <v>270</v>
      </c>
      <c r="H57" s="73">
        <f t="shared" si="42"/>
        <v>43.47</v>
      </c>
      <c r="I57" s="27"/>
      <c r="J57" s="72">
        <v>0.161</v>
      </c>
      <c r="K57" s="77">
        <f>$G$57</f>
        <v>270</v>
      </c>
      <c r="L57" s="73">
        <f t="shared" si="43"/>
        <v>43.47</v>
      </c>
      <c r="M57" s="27"/>
      <c r="N57" s="30">
        <f t="shared" si="41"/>
        <v>0</v>
      </c>
      <c r="O57" s="74">
        <f t="shared" si="27"/>
        <v>0</v>
      </c>
      <c r="Q57" s="72">
        <v>0.161</v>
      </c>
      <c r="R57" s="77">
        <f>$G$57</f>
        <v>270</v>
      </c>
      <c r="S57" s="73">
        <f t="shared" si="44"/>
        <v>43.47</v>
      </c>
      <c r="T57" s="27"/>
      <c r="U57" s="30">
        <f t="shared" si="1"/>
        <v>0</v>
      </c>
      <c r="V57" s="74">
        <f t="shared" si="2"/>
        <v>0</v>
      </c>
      <c r="X57" s="72">
        <v>0.161</v>
      </c>
      <c r="Y57" s="77">
        <f>$G$57</f>
        <v>270</v>
      </c>
      <c r="Z57" s="73">
        <f t="shared" si="45"/>
        <v>43.47</v>
      </c>
      <c r="AA57" s="27"/>
      <c r="AB57" s="30">
        <f t="shared" si="3"/>
        <v>0</v>
      </c>
      <c r="AC57" s="74">
        <f t="shared" si="4"/>
        <v>0</v>
      </c>
      <c r="AE57" s="72">
        <v>0.161</v>
      </c>
      <c r="AF57" s="77">
        <f>$G$57</f>
        <v>270</v>
      </c>
      <c r="AG57" s="73">
        <f t="shared" si="46"/>
        <v>43.47</v>
      </c>
      <c r="AH57" s="27"/>
      <c r="AI57" s="30">
        <f t="shared" si="5"/>
        <v>0</v>
      </c>
      <c r="AJ57" s="74">
        <f t="shared" si="6"/>
        <v>0</v>
      </c>
      <c r="AL57" s="72">
        <v>0.161</v>
      </c>
      <c r="AM57" s="77">
        <f>$G$57</f>
        <v>270</v>
      </c>
      <c r="AN57" s="73">
        <f t="shared" si="47"/>
        <v>43.47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900</v>
      </c>
      <c r="H59" s="73">
        <f>G59*F59</f>
        <v>99</v>
      </c>
      <c r="I59" s="83"/>
      <c r="J59" s="72">
        <v>0.11</v>
      </c>
      <c r="K59" s="82">
        <f>$G$59</f>
        <v>900</v>
      </c>
      <c r="L59" s="73">
        <f>K59*J59</f>
        <v>99</v>
      </c>
      <c r="M59" s="83"/>
      <c r="N59" s="84">
        <f t="shared" si="41"/>
        <v>0</v>
      </c>
      <c r="O59" s="74">
        <f t="shared" si="27"/>
        <v>0</v>
      </c>
      <c r="Q59" s="72">
        <v>0.11</v>
      </c>
      <c r="R59" s="82">
        <f>$G$59</f>
        <v>900</v>
      </c>
      <c r="S59" s="73">
        <f>R59*Q59</f>
        <v>99</v>
      </c>
      <c r="T59" s="83"/>
      <c r="U59" s="84">
        <f t="shared" si="1"/>
        <v>0</v>
      </c>
      <c r="V59" s="74">
        <f t="shared" si="2"/>
        <v>0</v>
      </c>
      <c r="X59" s="72">
        <v>0.11</v>
      </c>
      <c r="Y59" s="82">
        <f>$G$59</f>
        <v>900</v>
      </c>
      <c r="Z59" s="73">
        <f>Y59*X59</f>
        <v>99</v>
      </c>
      <c r="AA59" s="83"/>
      <c r="AB59" s="84">
        <f t="shared" si="3"/>
        <v>0</v>
      </c>
      <c r="AC59" s="74">
        <f t="shared" si="4"/>
        <v>0</v>
      </c>
      <c r="AE59" s="72">
        <v>0.11</v>
      </c>
      <c r="AF59" s="82">
        <f>$G$59</f>
        <v>900</v>
      </c>
      <c r="AG59" s="73">
        <f>AF59*AE59</f>
        <v>99</v>
      </c>
      <c r="AH59" s="83"/>
      <c r="AI59" s="84">
        <f t="shared" si="5"/>
        <v>0</v>
      </c>
      <c r="AJ59" s="74">
        <f t="shared" si="6"/>
        <v>0</v>
      </c>
      <c r="AL59" s="72">
        <v>0.11</v>
      </c>
      <c r="AM59" s="82">
        <f>$G$59</f>
        <v>900</v>
      </c>
      <c r="AN59" s="73">
        <f>AM59*AL59</f>
        <v>99</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242.35326000000001</v>
      </c>
      <c r="I61" s="100"/>
      <c r="J61" s="101"/>
      <c r="K61" s="101"/>
      <c r="L61" s="99">
        <f>SUM(L51:L57,L50)</f>
        <v>235.88295250000004</v>
      </c>
      <c r="M61" s="102"/>
      <c r="N61" s="103">
        <f t="shared" ref="N61" si="48">L61-H61</f>
        <v>-6.4703074999999615</v>
      </c>
      <c r="O61" s="104">
        <f t="shared" ref="O61" si="49">IF((H61)=0,"",(N61/H61))</f>
        <v>-2.6697835630517044E-2</v>
      </c>
      <c r="Q61" s="101"/>
      <c r="R61" s="101"/>
      <c r="S61" s="103">
        <f>SUM(S51:S57,S50)</f>
        <v>236.41545250000001</v>
      </c>
      <c r="T61" s="102"/>
      <c r="U61" s="103">
        <f t="shared" si="1"/>
        <v>0.53249999999997044</v>
      </c>
      <c r="V61" s="104">
        <f>IF((L61)=0,"",(U61/L61))</f>
        <v>2.2574755587730332E-3</v>
      </c>
      <c r="X61" s="101"/>
      <c r="Y61" s="101"/>
      <c r="Z61" s="103">
        <f>SUM(Z51:Z57,Z50)</f>
        <v>233.40545250000002</v>
      </c>
      <c r="AA61" s="102"/>
      <c r="AB61" s="103">
        <f t="shared" si="3"/>
        <v>-3.0099999999999909</v>
      </c>
      <c r="AC61" s="104">
        <f>IF((S61)=0,"",(AB61/S61))</f>
        <v>-1.2731824287162408E-2</v>
      </c>
      <c r="AE61" s="101"/>
      <c r="AF61" s="101"/>
      <c r="AG61" s="103">
        <f>SUM(AG51:AG57,AG50)</f>
        <v>229.69545250000002</v>
      </c>
      <c r="AH61" s="102"/>
      <c r="AI61" s="103">
        <f t="shared" ref="AI61:AI65" si="50">AG61-Z61</f>
        <v>-3.710000000000008</v>
      </c>
      <c r="AJ61" s="104">
        <f>IF((Z61)=0,"",(AI61/Z61))</f>
        <v>-1.5895087112414427E-2</v>
      </c>
      <c r="AL61" s="101"/>
      <c r="AM61" s="101"/>
      <c r="AN61" s="103">
        <f>SUM(AN51:AN57,AN50)</f>
        <v>225.19545250000004</v>
      </c>
      <c r="AO61" s="102"/>
      <c r="AP61" s="103">
        <f t="shared" ref="AP61:AP65" si="51">AN61-AG61</f>
        <v>-4.4999999999999716</v>
      </c>
      <c r="AQ61" s="104">
        <f>IF((AG61)=0,"",(AP61/AG61))</f>
        <v>-1.9591158427483327E-2</v>
      </c>
    </row>
    <row r="62" spans="2:43" x14ac:dyDescent="0.2">
      <c r="B62" s="105" t="s">
        <v>52</v>
      </c>
      <c r="C62" s="21"/>
      <c r="D62" s="21"/>
      <c r="E62" s="21"/>
      <c r="F62" s="106">
        <v>0.13</v>
      </c>
      <c r="G62" s="107"/>
      <c r="H62" s="108">
        <f>H61*F62</f>
        <v>31.505923800000001</v>
      </c>
      <c r="I62" s="109"/>
      <c r="J62" s="110">
        <v>0.13</v>
      </c>
      <c r="K62" s="109"/>
      <c r="L62" s="111">
        <f>L61*J62</f>
        <v>30.664783825000008</v>
      </c>
      <c r="M62" s="112"/>
      <c r="N62" s="113">
        <f t="shared" si="41"/>
        <v>-0.84113997499999371</v>
      </c>
      <c r="O62" s="114">
        <f t="shared" si="27"/>
        <v>-2.6697835630517003E-2</v>
      </c>
      <c r="Q62" s="110">
        <v>0.13</v>
      </c>
      <c r="R62" s="109"/>
      <c r="S62" s="111">
        <f>S61*Q62</f>
        <v>30.734008825000004</v>
      </c>
      <c r="T62" s="112"/>
      <c r="U62" s="113">
        <f t="shared" si="1"/>
        <v>6.9224999999995873E-2</v>
      </c>
      <c r="V62" s="114">
        <f t="shared" ref="V62:V71" si="52">IF((L62)=0,"",(U62/L62))</f>
        <v>2.2574755587730236E-3</v>
      </c>
      <c r="X62" s="110">
        <v>0.13</v>
      </c>
      <c r="Y62" s="109"/>
      <c r="Z62" s="111">
        <f>Z61*X62</f>
        <v>30.342708825000003</v>
      </c>
      <c r="AA62" s="112"/>
      <c r="AB62" s="113">
        <f t="shared" si="3"/>
        <v>-0.39130000000000109</v>
      </c>
      <c r="AC62" s="114">
        <f t="shared" ref="AC62:AC71" si="53">IF((S62)=0,"",(AB62/S62))</f>
        <v>-1.2731824287162482E-2</v>
      </c>
      <c r="AE62" s="110">
        <v>0.13</v>
      </c>
      <c r="AF62" s="109"/>
      <c r="AG62" s="111">
        <f>AG61*AE62</f>
        <v>29.860408825000004</v>
      </c>
      <c r="AH62" s="112"/>
      <c r="AI62" s="113">
        <f t="shared" si="50"/>
        <v>-0.48229999999999862</v>
      </c>
      <c r="AJ62" s="114">
        <f t="shared" ref="AJ62:AJ71" si="54">IF((Z62)=0,"",(AI62/Z62))</f>
        <v>-1.5895087112414347E-2</v>
      </c>
      <c r="AL62" s="110">
        <v>0.13</v>
      </c>
      <c r="AM62" s="109"/>
      <c r="AN62" s="111">
        <f>AN61*AL62</f>
        <v>29.275408825000007</v>
      </c>
      <c r="AO62" s="112"/>
      <c r="AP62" s="113">
        <f t="shared" si="51"/>
        <v>-0.5849999999999973</v>
      </c>
      <c r="AQ62" s="114">
        <f t="shared" ref="AQ62:AQ71" si="55">IF((AG62)=0,"",(AP62/AG62))</f>
        <v>-1.9591158427483359E-2</v>
      </c>
    </row>
    <row r="63" spans="2:43" x14ac:dyDescent="0.2">
      <c r="B63" s="115" t="s">
        <v>53</v>
      </c>
      <c r="C63" s="21"/>
      <c r="D63" s="21"/>
      <c r="E63" s="21"/>
      <c r="F63" s="116"/>
      <c r="G63" s="107"/>
      <c r="H63" s="108">
        <f>H61+H62</f>
        <v>273.85918379999998</v>
      </c>
      <c r="I63" s="109"/>
      <c r="J63" s="109"/>
      <c r="K63" s="109"/>
      <c r="L63" s="111">
        <f>L61+L62</f>
        <v>266.54773632500007</v>
      </c>
      <c r="M63" s="112"/>
      <c r="N63" s="113">
        <f t="shared" si="41"/>
        <v>-7.311447474999909</v>
      </c>
      <c r="O63" s="114">
        <f t="shared" si="27"/>
        <v>-2.6697835630516874E-2</v>
      </c>
      <c r="Q63" s="109"/>
      <c r="R63" s="109"/>
      <c r="S63" s="111">
        <f>S61+S62</f>
        <v>267.149461325</v>
      </c>
      <c r="T63" s="112"/>
      <c r="U63" s="113">
        <f t="shared" si="1"/>
        <v>0.60172499999993079</v>
      </c>
      <c r="V63" s="114">
        <f t="shared" si="52"/>
        <v>2.2574755587728987E-3</v>
      </c>
      <c r="X63" s="109"/>
      <c r="Y63" s="109"/>
      <c r="Z63" s="111">
        <f>Z61+Z62</f>
        <v>263.74816132500001</v>
      </c>
      <c r="AA63" s="112"/>
      <c r="AB63" s="113">
        <f t="shared" si="3"/>
        <v>-3.401299999999992</v>
      </c>
      <c r="AC63" s="114">
        <f t="shared" si="53"/>
        <v>-1.2731824287162418E-2</v>
      </c>
      <c r="AE63" s="109"/>
      <c r="AF63" s="109"/>
      <c r="AG63" s="111">
        <f>AG61+AG62</f>
        <v>259.55586132500002</v>
      </c>
      <c r="AH63" s="112"/>
      <c r="AI63" s="113">
        <f t="shared" si="50"/>
        <v>-4.1922999999999888</v>
      </c>
      <c r="AJ63" s="114">
        <f t="shared" si="54"/>
        <v>-1.5895087112414351E-2</v>
      </c>
      <c r="AL63" s="109"/>
      <c r="AM63" s="109"/>
      <c r="AN63" s="111">
        <f>AN61+AN62</f>
        <v>254.47086132500004</v>
      </c>
      <c r="AO63" s="112"/>
      <c r="AP63" s="113">
        <f t="shared" si="51"/>
        <v>-5.0849999999999795</v>
      </c>
      <c r="AQ63" s="114">
        <f t="shared" si="55"/>
        <v>-1.9591158427483372E-2</v>
      </c>
    </row>
    <row r="64" spans="2:43" ht="15.75" customHeight="1" x14ac:dyDescent="0.2">
      <c r="B64" s="268" t="s">
        <v>54</v>
      </c>
      <c r="C64" s="268"/>
      <c r="D64" s="268"/>
      <c r="E64" s="21"/>
      <c r="F64" s="116"/>
      <c r="G64" s="107"/>
      <c r="H64" s="117">
        <f>ROUND(-H63*10%,2)</f>
        <v>-27.39</v>
      </c>
      <c r="I64" s="109"/>
      <c r="J64" s="109"/>
      <c r="K64" s="109"/>
      <c r="L64" s="118">
        <f>ROUND(-L63*10%,2)</f>
        <v>-26.65</v>
      </c>
      <c r="M64" s="112"/>
      <c r="N64" s="118">
        <f t="shared" si="41"/>
        <v>0.74000000000000199</v>
      </c>
      <c r="O64" s="119">
        <f t="shared" si="27"/>
        <v>-2.7017159547280102E-2</v>
      </c>
      <c r="Q64" s="109"/>
      <c r="R64" s="109"/>
      <c r="S64" s="118">
        <f>ROUND(-S63*10%,2)</f>
        <v>-26.71</v>
      </c>
      <c r="T64" s="112"/>
      <c r="U64" s="118">
        <f t="shared" si="1"/>
        <v>-6.0000000000002274E-2</v>
      </c>
      <c r="V64" s="119">
        <f t="shared" si="52"/>
        <v>2.2514071294559954E-3</v>
      </c>
      <c r="X64" s="109"/>
      <c r="Y64" s="109"/>
      <c r="Z64" s="118">
        <f>ROUND(-Z63*10%,2)</f>
        <v>-26.37</v>
      </c>
      <c r="AA64" s="112"/>
      <c r="AB64" s="118">
        <f t="shared" si="3"/>
        <v>0.33999999999999986</v>
      </c>
      <c r="AC64" s="119">
        <f t="shared" si="53"/>
        <v>-1.2729314863347056E-2</v>
      </c>
      <c r="AE64" s="109"/>
      <c r="AF64" s="109"/>
      <c r="AG64" s="118">
        <f>ROUND(-AG63*10%,2)</f>
        <v>-25.96</v>
      </c>
      <c r="AH64" s="112"/>
      <c r="AI64" s="118">
        <f t="shared" si="50"/>
        <v>0.41000000000000014</v>
      </c>
      <c r="AJ64" s="119">
        <f t="shared" si="54"/>
        <v>-1.5547971179370502E-2</v>
      </c>
      <c r="AL64" s="109"/>
      <c r="AM64" s="109"/>
      <c r="AN64" s="118">
        <f>ROUND(-AN63*10%,2)</f>
        <v>-25.45</v>
      </c>
      <c r="AO64" s="112"/>
      <c r="AP64" s="118">
        <f t="shared" si="51"/>
        <v>0.51000000000000156</v>
      </c>
      <c r="AQ64" s="119">
        <f t="shared" si="55"/>
        <v>-1.9645608628659536E-2</v>
      </c>
    </row>
    <row r="65" spans="1:43" ht="13.5" thickBot="1" x14ac:dyDescent="0.25">
      <c r="B65" s="269" t="s">
        <v>55</v>
      </c>
      <c r="C65" s="269"/>
      <c r="D65" s="269"/>
      <c r="E65" s="120"/>
      <c r="F65" s="121"/>
      <c r="G65" s="122"/>
      <c r="H65" s="123">
        <f>H63+H64</f>
        <v>246.4691838</v>
      </c>
      <c r="I65" s="124"/>
      <c r="J65" s="124"/>
      <c r="K65" s="124"/>
      <c r="L65" s="125">
        <f>L63+L64</f>
        <v>239.89773632500007</v>
      </c>
      <c r="M65" s="126"/>
      <c r="N65" s="127">
        <f t="shared" si="41"/>
        <v>-6.5714474749999283</v>
      </c>
      <c r="O65" s="128">
        <f t="shared" si="27"/>
        <v>-2.6662349319630962E-2</v>
      </c>
      <c r="Q65" s="124"/>
      <c r="R65" s="124"/>
      <c r="S65" s="125">
        <f>S63+S64</f>
        <v>240.439461325</v>
      </c>
      <c r="T65" s="126"/>
      <c r="U65" s="127">
        <f t="shared" si="1"/>
        <v>0.54172499999992851</v>
      </c>
      <c r="V65" s="128">
        <f t="shared" si="52"/>
        <v>2.2581496945266281E-3</v>
      </c>
      <c r="X65" s="124"/>
      <c r="Y65" s="124"/>
      <c r="Z65" s="125">
        <f>Z63+Z64</f>
        <v>237.37816132500001</v>
      </c>
      <c r="AA65" s="126"/>
      <c r="AB65" s="127">
        <f t="shared" si="3"/>
        <v>-3.0612999999999886</v>
      </c>
      <c r="AC65" s="128">
        <f t="shared" si="53"/>
        <v>-1.2732103054673106E-2</v>
      </c>
      <c r="AE65" s="124"/>
      <c r="AF65" s="124"/>
      <c r="AG65" s="125">
        <f>AG63+AG64</f>
        <v>233.59586132500002</v>
      </c>
      <c r="AH65" s="126"/>
      <c r="AI65" s="127">
        <f t="shared" si="50"/>
        <v>-3.7822999999999922</v>
      </c>
      <c r="AJ65" s="128">
        <f t="shared" si="54"/>
        <v>-1.5933647724322698E-2</v>
      </c>
      <c r="AL65" s="124"/>
      <c r="AM65" s="124"/>
      <c r="AN65" s="125">
        <f>AN63+AN64</f>
        <v>229.02086132500006</v>
      </c>
      <c r="AO65" s="126"/>
      <c r="AP65" s="127">
        <f t="shared" si="51"/>
        <v>-4.5749999999999602</v>
      </c>
      <c r="AQ65" s="128">
        <f t="shared" si="55"/>
        <v>-1.9585107261959576E-2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244.54326</v>
      </c>
      <c r="I67" s="140"/>
      <c r="J67" s="141"/>
      <c r="K67" s="141"/>
      <c r="L67" s="139">
        <f>SUM(L58:L59,L50,L51:L54)</f>
        <v>238.07295250000004</v>
      </c>
      <c r="M67" s="142"/>
      <c r="N67" s="143">
        <f t="shared" ref="N67:N71" si="56">L67-H67</f>
        <v>-6.4703074999999615</v>
      </c>
      <c r="O67" s="104">
        <f t="shared" ref="O67:O71" si="57">IF((H67)=0,"",(N67/H67))</f>
        <v>-2.6458743945754062E-2</v>
      </c>
      <c r="Q67" s="141"/>
      <c r="R67" s="141"/>
      <c r="S67" s="143">
        <f>SUM(S58:S59,S50,S51:S54)</f>
        <v>238.60545250000001</v>
      </c>
      <c r="T67" s="142"/>
      <c r="U67" s="143">
        <f t="shared" si="1"/>
        <v>0.53249999999997044</v>
      </c>
      <c r="V67" s="104">
        <f t="shared" si="52"/>
        <v>2.2367093548771371E-3</v>
      </c>
      <c r="X67" s="141"/>
      <c r="Y67" s="141"/>
      <c r="Z67" s="143">
        <f>SUM(Z58:Z59,Z50,Z51:Z54)</f>
        <v>235.59545250000002</v>
      </c>
      <c r="AA67" s="142"/>
      <c r="AB67" s="143">
        <f t="shared" si="3"/>
        <v>-3.0099999999999909</v>
      </c>
      <c r="AC67" s="104">
        <f t="shared" si="53"/>
        <v>-1.2614967380093675E-2</v>
      </c>
      <c r="AE67" s="141"/>
      <c r="AF67" s="141"/>
      <c r="AG67" s="143">
        <f>SUM(AG58:AG59,AG50,AG51:AG54)</f>
        <v>231.88545250000001</v>
      </c>
      <c r="AH67" s="142"/>
      <c r="AI67" s="143">
        <f t="shared" ref="AI67:AI71" si="58">AG67-Z67</f>
        <v>-3.710000000000008</v>
      </c>
      <c r="AJ67" s="104">
        <f t="shared" si="54"/>
        <v>-1.5747332814074616E-2</v>
      </c>
      <c r="AL67" s="141"/>
      <c r="AM67" s="141"/>
      <c r="AN67" s="143">
        <f>SUM(AN58:AN59,AN50,AN51:AN54)</f>
        <v>227.38545250000004</v>
      </c>
      <c r="AO67" s="142"/>
      <c r="AP67" s="143">
        <f t="shared" ref="AP67:AP71" si="59">AN67-AG67</f>
        <v>-4.4999999999999716</v>
      </c>
      <c r="AQ67" s="104">
        <f t="shared" si="55"/>
        <v>-1.9406133293333575E-2</v>
      </c>
    </row>
    <row r="68" spans="1:43" s="85" customFormat="1" x14ac:dyDescent="0.2">
      <c r="B68" s="144" t="s">
        <v>52</v>
      </c>
      <c r="C68" s="79"/>
      <c r="D68" s="79"/>
      <c r="E68" s="79"/>
      <c r="F68" s="145">
        <v>0.13</v>
      </c>
      <c r="G68" s="138"/>
      <c r="H68" s="146">
        <f>H67*F68</f>
        <v>31.790623800000002</v>
      </c>
      <c r="I68" s="147"/>
      <c r="J68" s="148">
        <v>0.13</v>
      </c>
      <c r="K68" s="149"/>
      <c r="L68" s="150">
        <f>L67*J68</f>
        <v>30.949483825000005</v>
      </c>
      <c r="M68" s="151"/>
      <c r="N68" s="152">
        <f t="shared" si="56"/>
        <v>-0.84113997499999726</v>
      </c>
      <c r="O68" s="114">
        <f t="shared" si="57"/>
        <v>-2.6458743945754131E-2</v>
      </c>
      <c r="Q68" s="148">
        <v>0.13</v>
      </c>
      <c r="R68" s="149"/>
      <c r="S68" s="150">
        <f>S67*Q68</f>
        <v>31.018708825000001</v>
      </c>
      <c r="T68" s="151"/>
      <c r="U68" s="152">
        <f t="shared" si="1"/>
        <v>6.9224999999995873E-2</v>
      </c>
      <c r="V68" s="114">
        <f t="shared" si="52"/>
        <v>2.236709354877128E-3</v>
      </c>
      <c r="X68" s="148">
        <v>0.13</v>
      </c>
      <c r="Y68" s="149"/>
      <c r="Z68" s="150">
        <f>Z67*X68</f>
        <v>30.627408825000003</v>
      </c>
      <c r="AA68" s="151"/>
      <c r="AB68" s="152">
        <f t="shared" si="3"/>
        <v>-0.39129999999999754</v>
      </c>
      <c r="AC68" s="114">
        <f t="shared" si="53"/>
        <v>-1.2614967380093633E-2</v>
      </c>
      <c r="AE68" s="148">
        <v>0.13</v>
      </c>
      <c r="AF68" s="149"/>
      <c r="AG68" s="150">
        <f>AG67*AE68</f>
        <v>30.145108825000001</v>
      </c>
      <c r="AH68" s="151"/>
      <c r="AI68" s="152">
        <f t="shared" si="58"/>
        <v>-0.48230000000000217</v>
      </c>
      <c r="AJ68" s="114">
        <f t="shared" si="54"/>
        <v>-1.5747332814074654E-2</v>
      </c>
      <c r="AL68" s="148">
        <v>0.13</v>
      </c>
      <c r="AM68" s="149"/>
      <c r="AN68" s="150">
        <f>AN67*AL68</f>
        <v>29.560108825000007</v>
      </c>
      <c r="AO68" s="151"/>
      <c r="AP68" s="152">
        <f t="shared" si="59"/>
        <v>-0.58499999999999375</v>
      </c>
      <c r="AQ68" s="114">
        <f t="shared" si="55"/>
        <v>-1.9406133293333492E-2</v>
      </c>
    </row>
    <row r="69" spans="1:43" s="85" customFormat="1" x14ac:dyDescent="0.2">
      <c r="B69" s="153" t="s">
        <v>53</v>
      </c>
      <c r="C69" s="79"/>
      <c r="D69" s="79"/>
      <c r="E69" s="79"/>
      <c r="F69" s="154"/>
      <c r="G69" s="155"/>
      <c r="H69" s="146">
        <f>H67+H68</f>
        <v>276.33388380000002</v>
      </c>
      <c r="I69" s="147"/>
      <c r="J69" s="147"/>
      <c r="K69" s="147"/>
      <c r="L69" s="150">
        <f>L67+L68</f>
        <v>269.02243632500006</v>
      </c>
      <c r="M69" s="151"/>
      <c r="N69" s="152">
        <f t="shared" si="56"/>
        <v>-7.3114474749999658</v>
      </c>
      <c r="O69" s="114">
        <f t="shared" si="57"/>
        <v>-2.6458743945754093E-2</v>
      </c>
      <c r="Q69" s="147"/>
      <c r="R69" s="147"/>
      <c r="S69" s="150">
        <f>S67+S68</f>
        <v>269.62416132499999</v>
      </c>
      <c r="T69" s="151"/>
      <c r="U69" s="152">
        <f t="shared" si="1"/>
        <v>0.60172499999993079</v>
      </c>
      <c r="V69" s="114">
        <f t="shared" si="52"/>
        <v>2.236709354877004E-3</v>
      </c>
      <c r="X69" s="147"/>
      <c r="Y69" s="147"/>
      <c r="Z69" s="150">
        <f>Z67+Z68</f>
        <v>266.22286132500005</v>
      </c>
      <c r="AA69" s="151"/>
      <c r="AB69" s="152">
        <f t="shared" si="3"/>
        <v>-3.4012999999999352</v>
      </c>
      <c r="AC69" s="114">
        <f t="shared" si="53"/>
        <v>-1.2614967380093474E-2</v>
      </c>
      <c r="AE69" s="147"/>
      <c r="AF69" s="147"/>
      <c r="AG69" s="150">
        <f>AG67+AG68</f>
        <v>262.03056132500001</v>
      </c>
      <c r="AH69" s="151"/>
      <c r="AI69" s="152">
        <f t="shared" si="58"/>
        <v>-4.1923000000000457</v>
      </c>
      <c r="AJ69" s="114">
        <f t="shared" si="54"/>
        <v>-1.5747332814074751E-2</v>
      </c>
      <c r="AL69" s="147"/>
      <c r="AM69" s="147"/>
      <c r="AN69" s="150">
        <f>AN67+AN68</f>
        <v>256.94556132500003</v>
      </c>
      <c r="AO69" s="151"/>
      <c r="AP69" s="152">
        <f t="shared" si="59"/>
        <v>-5.0849999999999795</v>
      </c>
      <c r="AQ69" s="114">
        <f t="shared" si="55"/>
        <v>-1.940613329333362E-2</v>
      </c>
    </row>
    <row r="70" spans="1:43" s="85" customFormat="1" ht="15.75" customHeight="1" x14ac:dyDescent="0.2">
      <c r="B70" s="270" t="s">
        <v>54</v>
      </c>
      <c r="C70" s="270"/>
      <c r="D70" s="270"/>
      <c r="E70" s="79"/>
      <c r="F70" s="154"/>
      <c r="G70" s="155"/>
      <c r="H70" s="156">
        <f>ROUND(-H69*10%,2)</f>
        <v>-27.63</v>
      </c>
      <c r="I70" s="147"/>
      <c r="J70" s="147"/>
      <c r="K70" s="147"/>
      <c r="L70" s="118">
        <f>ROUND(-L69*10%,2)</f>
        <v>-26.9</v>
      </c>
      <c r="M70" s="151"/>
      <c r="N70" s="157">
        <f t="shared" si="56"/>
        <v>0.73000000000000043</v>
      </c>
      <c r="O70" s="119">
        <f t="shared" si="57"/>
        <v>-2.6420557365182788E-2</v>
      </c>
      <c r="Q70" s="147"/>
      <c r="R70" s="147"/>
      <c r="S70" s="118">
        <f>ROUND(-S69*10%,2)</f>
        <v>-26.96</v>
      </c>
      <c r="T70" s="151"/>
      <c r="U70" s="157">
        <f t="shared" si="1"/>
        <v>-6.0000000000002274E-2</v>
      </c>
      <c r="V70" s="119">
        <f t="shared" si="52"/>
        <v>2.2304832713755493E-3</v>
      </c>
      <c r="X70" s="147"/>
      <c r="Y70" s="147"/>
      <c r="Z70" s="118">
        <f>ROUND(-Z69*10%,2)</f>
        <v>-26.62</v>
      </c>
      <c r="AA70" s="151"/>
      <c r="AB70" s="157">
        <f t="shared" si="3"/>
        <v>0.33999999999999986</v>
      </c>
      <c r="AC70" s="119">
        <f t="shared" si="53"/>
        <v>-1.2611275964391686E-2</v>
      </c>
      <c r="AE70" s="147"/>
      <c r="AF70" s="147"/>
      <c r="AG70" s="118">
        <f>ROUND(-AG69*10%,2)</f>
        <v>-26.2</v>
      </c>
      <c r="AH70" s="151"/>
      <c r="AI70" s="157">
        <f t="shared" si="58"/>
        <v>0.42000000000000171</v>
      </c>
      <c r="AJ70" s="119">
        <f t="shared" si="54"/>
        <v>-1.5777610818933197E-2</v>
      </c>
      <c r="AL70" s="147"/>
      <c r="AM70" s="147"/>
      <c r="AN70" s="118">
        <f>ROUND(-AN69*10%,2)</f>
        <v>-25.69</v>
      </c>
      <c r="AO70" s="151"/>
      <c r="AP70" s="157">
        <f t="shared" si="59"/>
        <v>0.50999999999999801</v>
      </c>
      <c r="AQ70" s="119">
        <f t="shared" si="55"/>
        <v>-1.9465648854961756E-2</v>
      </c>
    </row>
    <row r="71" spans="1:43" s="85" customFormat="1" ht="13.5" thickBot="1" x14ac:dyDescent="0.25">
      <c r="B71" s="267" t="s">
        <v>57</v>
      </c>
      <c r="C71" s="267"/>
      <c r="D71" s="267"/>
      <c r="E71" s="158"/>
      <c r="F71" s="159"/>
      <c r="G71" s="160"/>
      <c r="H71" s="161">
        <f>SUM(H69:H70)</f>
        <v>248.70388380000003</v>
      </c>
      <c r="I71" s="162"/>
      <c r="J71" s="162"/>
      <c r="K71" s="162"/>
      <c r="L71" s="163">
        <f>SUM(L69:L70)</f>
        <v>242.12243632500005</v>
      </c>
      <c r="M71" s="164"/>
      <c r="N71" s="165">
        <f t="shared" si="56"/>
        <v>-6.5814474749999761</v>
      </c>
      <c r="O71" s="166">
        <f t="shared" si="57"/>
        <v>-2.6462986321084445E-2</v>
      </c>
      <c r="Q71" s="162"/>
      <c r="R71" s="162"/>
      <c r="S71" s="163">
        <f>SUM(S69:S70)</f>
        <v>242.66416132499998</v>
      </c>
      <c r="T71" s="164"/>
      <c r="U71" s="165">
        <f t="shared" si="1"/>
        <v>0.54172499999992851</v>
      </c>
      <c r="V71" s="166">
        <f t="shared" si="52"/>
        <v>2.2374010778281324E-3</v>
      </c>
      <c r="X71" s="162"/>
      <c r="Y71" s="162"/>
      <c r="Z71" s="163">
        <f>SUM(Z69:Z70)</f>
        <v>239.60286132500005</v>
      </c>
      <c r="AA71" s="164"/>
      <c r="AB71" s="165">
        <f t="shared" si="3"/>
        <v>-3.0612999999999317</v>
      </c>
      <c r="AC71" s="166">
        <f t="shared" si="53"/>
        <v>-1.2615377496555556E-2</v>
      </c>
      <c r="AE71" s="162"/>
      <c r="AF71" s="162"/>
      <c r="AG71" s="163">
        <f>SUM(AG69:AG70)</f>
        <v>235.83056132500002</v>
      </c>
      <c r="AH71" s="164"/>
      <c r="AI71" s="165">
        <f t="shared" si="58"/>
        <v>-3.7723000000000297</v>
      </c>
      <c r="AJ71" s="166">
        <f t="shared" si="54"/>
        <v>-1.5743968912304594E-2</v>
      </c>
      <c r="AL71" s="162"/>
      <c r="AM71" s="162"/>
      <c r="AN71" s="163">
        <f>SUM(AN69:AN70)</f>
        <v>231.25556132500003</v>
      </c>
      <c r="AO71" s="164"/>
      <c r="AP71" s="165">
        <f t="shared" si="59"/>
        <v>-4.5749999999999886</v>
      </c>
      <c r="AQ71" s="166">
        <f t="shared" si="55"/>
        <v>-1.9399521310111897E-2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6"/>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v>9.67</v>
      </c>
      <c r="G23" s="25">
        <v>1</v>
      </c>
      <c r="H23" s="26">
        <f>G23*F23</f>
        <v>9.67</v>
      </c>
      <c r="I23" s="27"/>
      <c r="J23" s="28">
        <f>+'Res (100)'!J23</f>
        <v>12.96</v>
      </c>
      <c r="K23" s="29">
        <v>1</v>
      </c>
      <c r="L23" s="26">
        <f>K23*J23</f>
        <v>12.96</v>
      </c>
      <c r="M23" s="27"/>
      <c r="N23" s="30">
        <f>L23-H23</f>
        <v>3.2900000000000009</v>
      </c>
      <c r="O23" s="31">
        <f>IF((H23)=0,"",(N23/H23))</f>
        <v>0.34022750775594635</v>
      </c>
      <c r="Q23" s="28">
        <f>+'Res (100)'!Q23</f>
        <v>16.579999999999998</v>
      </c>
      <c r="R23" s="29">
        <v>1</v>
      </c>
      <c r="S23" s="26">
        <f>R23*Q23</f>
        <v>16.579999999999998</v>
      </c>
      <c r="T23" s="27"/>
      <c r="U23" s="30">
        <f>S23-L23</f>
        <v>3.6199999999999974</v>
      </c>
      <c r="V23" s="31">
        <f>IF((L23)=0,"",(U23/L23))</f>
        <v>0.27932098765432078</v>
      </c>
      <c r="X23" s="28">
        <f>+'Res (100)'!X23</f>
        <v>20.47</v>
      </c>
      <c r="Y23" s="29">
        <v>1</v>
      </c>
      <c r="Z23" s="26">
        <f>Y23*X23</f>
        <v>20.47</v>
      </c>
      <c r="AA23" s="27"/>
      <c r="AB23" s="30">
        <f>Z23-S23</f>
        <v>3.8900000000000006</v>
      </c>
      <c r="AC23" s="31">
        <f>IF((S23)=0,"",(AB23/S23))</f>
        <v>0.23462002412545241</v>
      </c>
      <c r="AE23" s="28">
        <f>+'Res (100)'!AE23</f>
        <v>24.41</v>
      </c>
      <c r="AF23" s="29">
        <v>1</v>
      </c>
      <c r="AG23" s="26">
        <f>AF23*AE23</f>
        <v>24.41</v>
      </c>
      <c r="AH23" s="27"/>
      <c r="AI23" s="30">
        <f>AG23-Z23</f>
        <v>3.9400000000000013</v>
      </c>
      <c r="AJ23" s="31">
        <f>IF((Z23)=0,"",(AI23/Z23))</f>
        <v>0.19247679531021014</v>
      </c>
      <c r="AL23" s="28">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2000</v>
      </c>
      <c r="H29" s="26">
        <f t="shared" si="0"/>
        <v>46.800000000000004</v>
      </c>
      <c r="I29" s="27"/>
      <c r="J29" s="28">
        <f>+'Res (100)'!J29</f>
        <v>1.9300000000000001E-2</v>
      </c>
      <c r="K29" s="25">
        <f>$F$18</f>
        <v>2000</v>
      </c>
      <c r="L29" s="26">
        <f t="shared" si="9"/>
        <v>38.6</v>
      </c>
      <c r="M29" s="27"/>
      <c r="N29" s="30">
        <f t="shared" si="10"/>
        <v>-8.2000000000000028</v>
      </c>
      <c r="O29" s="31">
        <f t="shared" si="11"/>
        <v>-0.17521367521367526</v>
      </c>
      <c r="Q29" s="28">
        <f>+'Res (100)'!Q29</f>
        <v>1.5100000000000001E-2</v>
      </c>
      <c r="R29" s="25">
        <f>$F$18</f>
        <v>2000</v>
      </c>
      <c r="S29" s="26">
        <f t="shared" si="12"/>
        <v>30.200000000000003</v>
      </c>
      <c r="T29" s="27"/>
      <c r="U29" s="30">
        <f t="shared" si="1"/>
        <v>-8.3999999999999986</v>
      </c>
      <c r="V29" s="31">
        <f t="shared" si="2"/>
        <v>-0.2176165803108808</v>
      </c>
      <c r="X29" s="28">
        <f>+'Res (100)'!X29</f>
        <v>1.0500000000000001E-2</v>
      </c>
      <c r="Y29" s="25">
        <f>$F$18</f>
        <v>2000</v>
      </c>
      <c r="Z29" s="26">
        <f t="shared" si="13"/>
        <v>21</v>
      </c>
      <c r="AA29" s="27"/>
      <c r="AB29" s="30">
        <f t="shared" si="3"/>
        <v>-9.2000000000000028</v>
      </c>
      <c r="AC29" s="31">
        <f t="shared" si="4"/>
        <v>-0.30463576158940403</v>
      </c>
      <c r="AE29" s="28">
        <f>+'Res (100)'!AE29</f>
        <v>5.4000000000000003E-3</v>
      </c>
      <c r="AF29" s="25">
        <f>$F$18</f>
        <v>2000</v>
      </c>
      <c r="AG29" s="26">
        <f t="shared" si="14"/>
        <v>10.8</v>
      </c>
      <c r="AH29" s="27"/>
      <c r="AI29" s="30">
        <f t="shared" si="5"/>
        <v>-10.199999999999999</v>
      </c>
      <c r="AJ29" s="31">
        <f t="shared" si="6"/>
        <v>-0.48571428571428565</v>
      </c>
      <c r="AL29" s="28">
        <f>+'Res (100)'!AL29</f>
        <v>0</v>
      </c>
      <c r="AM29" s="25">
        <f>$F$18</f>
        <v>2000</v>
      </c>
      <c r="AN29" s="26">
        <f t="shared" si="15"/>
        <v>0</v>
      </c>
      <c r="AO29" s="27"/>
      <c r="AP29" s="30">
        <f t="shared" si="7"/>
        <v>-10.8</v>
      </c>
      <c r="AQ29" s="31">
        <f t="shared" si="8"/>
        <v>-1</v>
      </c>
    </row>
    <row r="30" spans="2:43" x14ac:dyDescent="0.2">
      <c r="B30" s="21" t="s">
        <v>31</v>
      </c>
      <c r="C30" s="21"/>
      <c r="D30" s="22"/>
      <c r="E30" s="23"/>
      <c r="F30" s="24"/>
      <c r="G30" s="25">
        <f t="shared" ref="G30" si="16">$F$18</f>
        <v>2000</v>
      </c>
      <c r="H30" s="26">
        <f t="shared" si="0"/>
        <v>0</v>
      </c>
      <c r="I30" s="27"/>
      <c r="J30" s="28"/>
      <c r="K30" s="25">
        <f t="shared" ref="K30:K38" si="17">$F$18</f>
        <v>2000</v>
      </c>
      <c r="L30" s="26">
        <f t="shared" si="9"/>
        <v>0</v>
      </c>
      <c r="M30" s="27"/>
      <c r="N30" s="30">
        <f t="shared" si="10"/>
        <v>0</v>
      </c>
      <c r="O30" s="31" t="str">
        <f t="shared" si="11"/>
        <v/>
      </c>
      <c r="Q30" s="28"/>
      <c r="R30" s="25">
        <f t="shared" ref="R30:R38" si="18">$F$18</f>
        <v>2000</v>
      </c>
      <c r="S30" s="26">
        <f t="shared" si="12"/>
        <v>0</v>
      </c>
      <c r="T30" s="27"/>
      <c r="U30" s="30">
        <f t="shared" si="1"/>
        <v>0</v>
      </c>
      <c r="V30" s="31" t="str">
        <f t="shared" si="2"/>
        <v/>
      </c>
      <c r="X30" s="28"/>
      <c r="Y30" s="25">
        <f t="shared" ref="Y30:Y38" si="19">$F$18</f>
        <v>2000</v>
      </c>
      <c r="Z30" s="26">
        <f t="shared" si="13"/>
        <v>0</v>
      </c>
      <c r="AA30" s="27"/>
      <c r="AB30" s="30">
        <f t="shared" si="3"/>
        <v>0</v>
      </c>
      <c r="AC30" s="31" t="str">
        <f t="shared" si="4"/>
        <v/>
      </c>
      <c r="AE30" s="28"/>
      <c r="AF30" s="25">
        <f t="shared" ref="AF30:AF38" si="20">$F$18</f>
        <v>2000</v>
      </c>
      <c r="AG30" s="26">
        <f t="shared" si="14"/>
        <v>0</v>
      </c>
      <c r="AH30" s="27"/>
      <c r="AI30" s="30">
        <f t="shared" si="5"/>
        <v>0</v>
      </c>
      <c r="AJ30" s="31" t="str">
        <f t="shared" si="6"/>
        <v/>
      </c>
      <c r="AL30" s="28"/>
      <c r="AM30" s="25">
        <f t="shared" ref="AM30:AM38" si="21">$F$18</f>
        <v>2000</v>
      </c>
      <c r="AN30" s="26">
        <f t="shared" si="15"/>
        <v>0</v>
      </c>
      <c r="AO30" s="27"/>
      <c r="AP30" s="30">
        <f t="shared" si="7"/>
        <v>0</v>
      </c>
      <c r="AQ30" s="31" t="str">
        <f t="shared" si="8"/>
        <v/>
      </c>
    </row>
    <row r="31" spans="2:43" x14ac:dyDescent="0.2">
      <c r="B31" s="21" t="s">
        <v>32</v>
      </c>
      <c r="C31" s="21"/>
      <c r="D31" s="22" t="s">
        <v>30</v>
      </c>
      <c r="E31" s="23"/>
      <c r="F31" s="24">
        <v>0</v>
      </c>
      <c r="G31" s="25">
        <f>$F$18</f>
        <v>2000</v>
      </c>
      <c r="H31" s="26">
        <f t="shared" si="0"/>
        <v>0</v>
      </c>
      <c r="I31" s="27"/>
      <c r="J31" s="52">
        <f>+'Res (100)'!J31</f>
        <v>-2.0000000000000002E-5</v>
      </c>
      <c r="K31" s="25">
        <f t="shared" si="17"/>
        <v>2000</v>
      </c>
      <c r="L31" s="26">
        <f t="shared" si="9"/>
        <v>-0.04</v>
      </c>
      <c r="M31" s="27"/>
      <c r="N31" s="30">
        <f t="shared" si="10"/>
        <v>-0.04</v>
      </c>
      <c r="O31" s="31" t="str">
        <f t="shared" si="11"/>
        <v/>
      </c>
      <c r="Q31" s="52">
        <f>+'Res (100)'!Q31</f>
        <v>0</v>
      </c>
      <c r="R31" s="25">
        <f t="shared" si="18"/>
        <v>2000</v>
      </c>
      <c r="S31" s="26">
        <f t="shared" si="12"/>
        <v>0</v>
      </c>
      <c r="T31" s="27"/>
      <c r="U31" s="30">
        <f t="shared" si="1"/>
        <v>0.04</v>
      </c>
      <c r="V31" s="31">
        <f t="shared" si="2"/>
        <v>-1</v>
      </c>
      <c r="X31" s="52">
        <f>+'Res (100)'!X31</f>
        <v>0</v>
      </c>
      <c r="Y31" s="25">
        <f t="shared" si="19"/>
        <v>2000</v>
      </c>
      <c r="Z31" s="26">
        <f t="shared" si="13"/>
        <v>0</v>
      </c>
      <c r="AA31" s="27"/>
      <c r="AB31" s="30">
        <f t="shared" si="3"/>
        <v>0</v>
      </c>
      <c r="AC31" s="31" t="str">
        <f t="shared" si="4"/>
        <v/>
      </c>
      <c r="AE31" s="52">
        <f>+'Res (100)'!AE31</f>
        <v>0</v>
      </c>
      <c r="AF31" s="25">
        <f t="shared" si="20"/>
        <v>2000</v>
      </c>
      <c r="AG31" s="26">
        <f t="shared" si="14"/>
        <v>0</v>
      </c>
      <c r="AH31" s="27"/>
      <c r="AI31" s="30">
        <f t="shared" si="5"/>
        <v>0</v>
      </c>
      <c r="AJ31" s="31" t="str">
        <f t="shared" si="6"/>
        <v/>
      </c>
      <c r="AL31" s="52">
        <f>+'Res (100)'!AL31</f>
        <v>0</v>
      </c>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56.470000000000006</v>
      </c>
      <c r="I39" s="40"/>
      <c r="J39" s="41"/>
      <c r="K39" s="42"/>
      <c r="L39" s="39">
        <f>SUM(L23:L38)</f>
        <v>51.52</v>
      </c>
      <c r="M39" s="40"/>
      <c r="N39" s="43">
        <f t="shared" si="10"/>
        <v>-4.9500000000000028</v>
      </c>
      <c r="O39" s="44">
        <f t="shared" si="11"/>
        <v>-8.7657163095448951E-2</v>
      </c>
      <c r="Q39" s="41"/>
      <c r="R39" s="42"/>
      <c r="S39" s="39">
        <f>SUM(S23:S38)</f>
        <v>46.78</v>
      </c>
      <c r="T39" s="40"/>
      <c r="U39" s="43">
        <f t="shared" si="1"/>
        <v>-4.740000000000002</v>
      </c>
      <c r="V39" s="44">
        <f t="shared" si="2"/>
        <v>-9.200310559006214E-2</v>
      </c>
      <c r="X39" s="41"/>
      <c r="Y39" s="42"/>
      <c r="Z39" s="39">
        <f>SUM(Z23:Z38)</f>
        <v>41.47</v>
      </c>
      <c r="AA39" s="40"/>
      <c r="AB39" s="43">
        <f t="shared" si="3"/>
        <v>-5.3100000000000023</v>
      </c>
      <c r="AC39" s="44">
        <f t="shared" si="4"/>
        <v>-0.11351004702864477</v>
      </c>
      <c r="AE39" s="41"/>
      <c r="AF39" s="42"/>
      <c r="AG39" s="39">
        <f>SUM(AG23:AG38)</f>
        <v>35.21</v>
      </c>
      <c r="AH39" s="40"/>
      <c r="AI39" s="43">
        <f t="shared" si="5"/>
        <v>-6.259999999999998</v>
      </c>
      <c r="AJ39" s="44">
        <f t="shared" si="6"/>
        <v>-0.15095249578008194</v>
      </c>
      <c r="AL39" s="41"/>
      <c r="AM39" s="42"/>
      <c r="AN39" s="39">
        <f>SUM(AN23:AN38)</f>
        <v>28.01</v>
      </c>
      <c r="AO39" s="40"/>
      <c r="AP39" s="43">
        <f t="shared" si="7"/>
        <v>-7.1999999999999993</v>
      </c>
      <c r="AQ39" s="44">
        <f t="shared" si="8"/>
        <v>-0.20448736154501559</v>
      </c>
    </row>
    <row r="40" spans="2:43" ht="38.25" x14ac:dyDescent="0.2">
      <c r="B40" s="46" t="str">
        <f>+'Res (100)'!B40</f>
        <v>Deferral/Variance Account Disposition Rate Rider Group 1</v>
      </c>
      <c r="C40" s="21"/>
      <c r="D40" s="22" t="s">
        <v>30</v>
      </c>
      <c r="E40" s="23"/>
      <c r="F40" s="24">
        <v>0</v>
      </c>
      <c r="G40" s="25">
        <f>$F$18</f>
        <v>2000</v>
      </c>
      <c r="H40" s="26">
        <f>G40*F40</f>
        <v>0</v>
      </c>
      <c r="I40" s="27"/>
      <c r="J40" s="52">
        <f>+'Res (100)'!J40</f>
        <v>-8.2600000000000002E-4</v>
      </c>
      <c r="K40" s="25">
        <f>$F$18</f>
        <v>2000</v>
      </c>
      <c r="L40" s="26">
        <f>K40*J40</f>
        <v>-1.6520000000000001</v>
      </c>
      <c r="M40" s="27"/>
      <c r="N40" s="30">
        <f>L40-H40</f>
        <v>-1.6520000000000001</v>
      </c>
      <c r="O40" s="31" t="str">
        <f>IF((H40)=0,"",(N40/H40))</f>
        <v/>
      </c>
      <c r="Q40" s="52">
        <f>+'Res (100)'!Q40</f>
        <v>0</v>
      </c>
      <c r="R40" s="25">
        <f>$F$18</f>
        <v>2000</v>
      </c>
      <c r="S40" s="26">
        <f>R40*Q40</f>
        <v>0</v>
      </c>
      <c r="T40" s="27"/>
      <c r="U40" s="30">
        <f t="shared" si="1"/>
        <v>1.6520000000000001</v>
      </c>
      <c r="V40" s="31">
        <f t="shared" si="2"/>
        <v>-1</v>
      </c>
      <c r="X40" s="52">
        <f>+'Res (100)'!X40</f>
        <v>0</v>
      </c>
      <c r="Y40" s="25">
        <f>$F$18</f>
        <v>2000</v>
      </c>
      <c r="Z40" s="26">
        <f>Y40*X40</f>
        <v>0</v>
      </c>
      <c r="AA40" s="27"/>
      <c r="AB40" s="30">
        <f t="shared" si="3"/>
        <v>0</v>
      </c>
      <c r="AC40" s="31" t="str">
        <f t="shared" si="4"/>
        <v/>
      </c>
      <c r="AE40" s="52">
        <f>+'Res (100)'!AE40</f>
        <v>0</v>
      </c>
      <c r="AF40" s="25">
        <f>$F$18</f>
        <v>2000</v>
      </c>
      <c r="AG40" s="26">
        <f>AF40*AE40</f>
        <v>0</v>
      </c>
      <c r="AH40" s="27"/>
      <c r="AI40" s="30">
        <f t="shared" si="5"/>
        <v>0</v>
      </c>
      <c r="AJ40" s="31" t="str">
        <f t="shared" si="6"/>
        <v/>
      </c>
      <c r="AL40" s="52">
        <f>+'Res (100)'!AL40</f>
        <v>0</v>
      </c>
      <c r="AM40" s="25">
        <f>$F$18</f>
        <v>2000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2000</v>
      </c>
      <c r="H41" s="26">
        <f t="shared" ref="H41:H45" si="24">G41*F41</f>
        <v>0</v>
      </c>
      <c r="I41" s="47"/>
      <c r="J41" s="184">
        <f>+'Res (100)'!J41</f>
        <v>0.32</v>
      </c>
      <c r="K41" s="25">
        <v>1</v>
      </c>
      <c r="L41" s="26">
        <f t="shared" ref="L41:L45" si="25">K41*J41</f>
        <v>0.32</v>
      </c>
      <c r="M41" s="48"/>
      <c r="N41" s="30">
        <f t="shared" ref="N41:N45" si="26">L41-H41</f>
        <v>0.32</v>
      </c>
      <c r="O41" s="31" t="str">
        <f t="shared" ref="O41:O65" si="27">IF((H41)=0,"",(N41/H41))</f>
        <v/>
      </c>
      <c r="Q41" s="184">
        <f>+'Res (100)'!Q41</f>
        <v>0</v>
      </c>
      <c r="R41" s="25">
        <f t="shared" ref="R41:R43" si="28">$F$18</f>
        <v>2000</v>
      </c>
      <c r="S41" s="26">
        <f t="shared" ref="S41:S43" si="29">R41*Q41</f>
        <v>0</v>
      </c>
      <c r="T41" s="48"/>
      <c r="U41" s="30">
        <f t="shared" si="1"/>
        <v>-0.32</v>
      </c>
      <c r="V41" s="31">
        <f t="shared" si="2"/>
        <v>-1</v>
      </c>
      <c r="X41" s="184">
        <f>+'Res (100)'!X41</f>
        <v>0</v>
      </c>
      <c r="Y41" s="25">
        <f t="shared" ref="Y41:Y43" si="30">$F$18</f>
        <v>2000</v>
      </c>
      <c r="Z41" s="26">
        <f t="shared" ref="Z41:Z43" si="31">Y41*X41</f>
        <v>0</v>
      </c>
      <c r="AA41" s="48"/>
      <c r="AB41" s="30">
        <f t="shared" si="3"/>
        <v>0</v>
      </c>
      <c r="AC41" s="31" t="str">
        <f t="shared" si="4"/>
        <v/>
      </c>
      <c r="AE41" s="184">
        <f>+'Res (100)'!AE41</f>
        <v>0</v>
      </c>
      <c r="AF41" s="25">
        <f t="shared" ref="AF41:AF43" si="32">$F$18</f>
        <v>2000</v>
      </c>
      <c r="AG41" s="26">
        <f t="shared" ref="AG41:AG43" si="33">AF41*AE41</f>
        <v>0</v>
      </c>
      <c r="AH41" s="48"/>
      <c r="AI41" s="30">
        <f t="shared" si="5"/>
        <v>0</v>
      </c>
      <c r="AJ41" s="31" t="str">
        <f t="shared" si="6"/>
        <v/>
      </c>
      <c r="AL41" s="184">
        <f>+'Res (100)'!AL41</f>
        <v>0</v>
      </c>
      <c r="AM41" s="25">
        <f t="shared" ref="AM41:AM43" si="34">$F$18</f>
        <v>2000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2000</v>
      </c>
      <c r="H42" s="26">
        <f t="shared" si="24"/>
        <v>0</v>
      </c>
      <c r="I42" s="47"/>
      <c r="J42" s="28">
        <f>+'Res (100)'!J42</f>
        <v>-1.5089999999999999E-3</v>
      </c>
      <c r="K42" s="25">
        <f t="shared" ref="K42:K43" si="36">$F$18</f>
        <v>2000</v>
      </c>
      <c r="L42" s="26">
        <f t="shared" si="25"/>
        <v>-3.0179999999999998</v>
      </c>
      <c r="M42" s="48"/>
      <c r="N42" s="30">
        <f t="shared" si="26"/>
        <v>-3.0179999999999998</v>
      </c>
      <c r="O42" s="31" t="str">
        <f t="shared" si="27"/>
        <v/>
      </c>
      <c r="Q42" s="28"/>
      <c r="R42" s="25">
        <f t="shared" si="28"/>
        <v>2000</v>
      </c>
      <c r="S42" s="26">
        <f t="shared" si="29"/>
        <v>0</v>
      </c>
      <c r="T42" s="48"/>
      <c r="U42" s="30">
        <f t="shared" si="1"/>
        <v>3.0179999999999998</v>
      </c>
      <c r="V42" s="31">
        <f t="shared" si="2"/>
        <v>-1</v>
      </c>
      <c r="X42" s="28"/>
      <c r="Y42" s="25">
        <f t="shared" si="30"/>
        <v>2000</v>
      </c>
      <c r="Z42" s="26">
        <f t="shared" si="31"/>
        <v>0</v>
      </c>
      <c r="AA42" s="48"/>
      <c r="AB42" s="30">
        <f t="shared" si="3"/>
        <v>0</v>
      </c>
      <c r="AC42" s="31" t="str">
        <f t="shared" si="4"/>
        <v/>
      </c>
      <c r="AE42" s="28"/>
      <c r="AF42" s="25">
        <f t="shared" si="32"/>
        <v>2000</v>
      </c>
      <c r="AG42" s="26">
        <f t="shared" si="33"/>
        <v>0</v>
      </c>
      <c r="AH42" s="48"/>
      <c r="AI42" s="30">
        <f t="shared" si="5"/>
        <v>0</v>
      </c>
      <c r="AJ42" s="31" t="str">
        <f t="shared" si="6"/>
        <v/>
      </c>
      <c r="AL42" s="28"/>
      <c r="AM42" s="25">
        <f t="shared" si="34"/>
        <v>2000</v>
      </c>
      <c r="AN42" s="26">
        <f t="shared" si="35"/>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36"/>
        <v>2000</v>
      </c>
      <c r="L43" s="26">
        <f t="shared" si="25"/>
        <v>0</v>
      </c>
      <c r="M43" s="48"/>
      <c r="N43" s="30">
        <f t="shared" si="26"/>
        <v>0</v>
      </c>
      <c r="O43" s="31" t="str">
        <f t="shared" si="27"/>
        <v/>
      </c>
      <c r="Q43" s="28"/>
      <c r="R43" s="25">
        <f t="shared" si="28"/>
        <v>2000</v>
      </c>
      <c r="S43" s="26">
        <f t="shared" si="29"/>
        <v>0</v>
      </c>
      <c r="T43" s="48"/>
      <c r="U43" s="30">
        <f t="shared" si="1"/>
        <v>0</v>
      </c>
      <c r="V43" s="31" t="str">
        <f t="shared" si="2"/>
        <v/>
      </c>
      <c r="X43" s="28"/>
      <c r="Y43" s="25">
        <f t="shared" si="30"/>
        <v>2000</v>
      </c>
      <c r="Z43" s="26">
        <f t="shared" si="31"/>
        <v>0</v>
      </c>
      <c r="AA43" s="48"/>
      <c r="AB43" s="30">
        <f t="shared" si="3"/>
        <v>0</v>
      </c>
      <c r="AC43" s="31" t="str">
        <f t="shared" si="4"/>
        <v/>
      </c>
      <c r="AE43" s="28"/>
      <c r="AF43" s="25">
        <f t="shared" si="32"/>
        <v>2000</v>
      </c>
      <c r="AG43" s="26">
        <f t="shared" si="33"/>
        <v>0</v>
      </c>
      <c r="AH43" s="48"/>
      <c r="AI43" s="30">
        <f t="shared" si="5"/>
        <v>0</v>
      </c>
      <c r="AJ43" s="31" t="str">
        <f t="shared" si="6"/>
        <v/>
      </c>
      <c r="AL43" s="28"/>
      <c r="AM43" s="25">
        <f t="shared" si="34"/>
        <v>2000</v>
      </c>
      <c r="AN43" s="26">
        <f t="shared" si="35"/>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6.9999999999999994E-5</v>
      </c>
      <c r="K44" s="51">
        <f>$F$18*(1+J74)</f>
        <v>2067</v>
      </c>
      <c r="L44" s="26">
        <f>K44*J44</f>
        <v>0.14468999999999999</v>
      </c>
      <c r="M44" s="27"/>
      <c r="N44" s="30">
        <f>L44-H44</f>
        <v>2.0393999999999982E-2</v>
      </c>
      <c r="O44" s="31">
        <f>IF((H44)=0,"",(N44/H44))</f>
        <v>0.16407607646263742</v>
      </c>
      <c r="Q44" s="52">
        <f>+J44</f>
        <v>6.9999999999999994E-5</v>
      </c>
      <c r="R44" s="51">
        <f>$F$18*(1+Q74)</f>
        <v>2067</v>
      </c>
      <c r="S44" s="26">
        <f>R44*Q44</f>
        <v>0.14468999999999999</v>
      </c>
      <c r="T44" s="27"/>
      <c r="U44" s="30">
        <f t="shared" si="1"/>
        <v>0</v>
      </c>
      <c r="V44" s="31">
        <f t="shared" si="2"/>
        <v>0</v>
      </c>
      <c r="X44" s="52">
        <f>+Q44</f>
        <v>6.9999999999999994E-5</v>
      </c>
      <c r="Y44" s="51">
        <f>$F$18*(1+X74)</f>
        <v>2067</v>
      </c>
      <c r="Z44" s="26">
        <f>Y44*X44</f>
        <v>0.14468999999999999</v>
      </c>
      <c r="AA44" s="27"/>
      <c r="AB44" s="30">
        <f t="shared" si="3"/>
        <v>0</v>
      </c>
      <c r="AC44" s="31">
        <f t="shared" si="4"/>
        <v>0</v>
      </c>
      <c r="AE44" s="52">
        <f>+X44</f>
        <v>6.9999999999999994E-5</v>
      </c>
      <c r="AF44" s="51">
        <f>$F$18*(1+AE74)</f>
        <v>2067</v>
      </c>
      <c r="AG44" s="26">
        <f>AF44*AE44</f>
        <v>0.14468999999999999</v>
      </c>
      <c r="AH44" s="27"/>
      <c r="AI44" s="30">
        <f t="shared" si="5"/>
        <v>0</v>
      </c>
      <c r="AJ44" s="31">
        <f t="shared" si="6"/>
        <v>0</v>
      </c>
      <c r="AL44" s="52">
        <f>+AE44</f>
        <v>6.9999999999999994E-5</v>
      </c>
      <c r="AM44" s="51">
        <f>$F$18*(1+AL74)</f>
        <v>2067</v>
      </c>
      <c r="AN44" s="26">
        <f>AM44*AL44</f>
        <v>0.14468999999999999</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v>
      </c>
      <c r="L45" s="26">
        <f t="shared" si="25"/>
        <v>6.8433800000000007</v>
      </c>
      <c r="M45" s="27"/>
      <c r="N45" s="30">
        <f t="shared" si="26"/>
        <v>-0.46984399999999038</v>
      </c>
      <c r="O45" s="31">
        <f t="shared" si="27"/>
        <v>-6.4245810055864688E-2</v>
      </c>
      <c r="Q45" s="55">
        <f>0.64*$Q$55+0.18*$Q$56+0.18*$Q$57</f>
        <v>0.10214000000000001</v>
      </c>
      <c r="R45" s="54">
        <f>$F$18*(1+Q74)-$F$18</f>
        <v>67</v>
      </c>
      <c r="S45" s="26">
        <f t="shared" ref="S45" si="37">R45*Q45</f>
        <v>6.8433800000000007</v>
      </c>
      <c r="T45" s="27"/>
      <c r="U45" s="30">
        <f t="shared" si="1"/>
        <v>0</v>
      </c>
      <c r="V45" s="31">
        <f t="shared" si="2"/>
        <v>0</v>
      </c>
      <c r="X45" s="55">
        <f>0.64*$X$55+0.18*$X$56+0.18*$X$57</f>
        <v>0.10214000000000001</v>
      </c>
      <c r="Y45" s="54">
        <f>$F$18*(1+X74)-$F$18</f>
        <v>67</v>
      </c>
      <c r="Z45" s="26">
        <f t="shared" ref="Z45" si="38">Y45*X45</f>
        <v>6.8433800000000007</v>
      </c>
      <c r="AA45" s="27"/>
      <c r="AB45" s="30">
        <f t="shared" si="3"/>
        <v>0</v>
      </c>
      <c r="AC45" s="31">
        <f t="shared" si="4"/>
        <v>0</v>
      </c>
      <c r="AE45" s="55">
        <f>0.64*$AE$55+0.18*$AE$56+0.18*$AE$57</f>
        <v>0.10214000000000001</v>
      </c>
      <c r="AF45" s="54">
        <f>$F$18*(1+AE74)-$F$18</f>
        <v>67</v>
      </c>
      <c r="AG45" s="26">
        <f t="shared" ref="AG45" si="39">AF45*AE45</f>
        <v>6.8433800000000007</v>
      </c>
      <c r="AH45" s="27"/>
      <c r="AI45" s="30">
        <f t="shared" si="5"/>
        <v>0</v>
      </c>
      <c r="AJ45" s="31">
        <f t="shared" si="6"/>
        <v>0</v>
      </c>
      <c r="AL45" s="55">
        <f>0.64*$AL$55+0.18*$AL$56+0.18*$AL$57</f>
        <v>0.10214000000000001</v>
      </c>
      <c r="AM45" s="54">
        <f>$F$18*(1+AL74)-$F$18</f>
        <v>67</v>
      </c>
      <c r="AN45" s="26">
        <f t="shared" ref="AN45" si="40">AM45*AL45</f>
        <v>6.8433800000000007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64.697519999999997</v>
      </c>
      <c r="I47" s="40"/>
      <c r="J47" s="59"/>
      <c r="K47" s="61"/>
      <c r="L47" s="60">
        <f>SUM(L40:L46)+L39</f>
        <v>54.948070000000001</v>
      </c>
      <c r="M47" s="40"/>
      <c r="N47" s="43">
        <f t="shared" ref="N47:N65" si="41">L47-H47</f>
        <v>-9.749449999999996</v>
      </c>
      <c r="O47" s="44">
        <f t="shared" si="27"/>
        <v>-0.15069279317043369</v>
      </c>
      <c r="Q47" s="59"/>
      <c r="R47" s="61"/>
      <c r="S47" s="60">
        <f>SUM(S40:S46)+S39</f>
        <v>54.558070000000001</v>
      </c>
      <c r="T47" s="40"/>
      <c r="U47" s="43">
        <f t="shared" si="1"/>
        <v>-0.39000000000000057</v>
      </c>
      <c r="V47" s="44">
        <f t="shared" si="2"/>
        <v>-7.0976105257200221E-3</v>
      </c>
      <c r="X47" s="59"/>
      <c r="Y47" s="61"/>
      <c r="Z47" s="60">
        <f>SUM(Z40:Z46)+Z39</f>
        <v>49.248069999999998</v>
      </c>
      <c r="AA47" s="40"/>
      <c r="AB47" s="43">
        <f t="shared" si="3"/>
        <v>-5.3100000000000023</v>
      </c>
      <c r="AC47" s="44">
        <f t="shared" si="4"/>
        <v>-9.73274897737402E-2</v>
      </c>
      <c r="AE47" s="59"/>
      <c r="AF47" s="61"/>
      <c r="AG47" s="60">
        <f>SUM(AG40:AG46)+AG39</f>
        <v>42.98807</v>
      </c>
      <c r="AH47" s="40"/>
      <c r="AI47" s="43">
        <f t="shared" si="5"/>
        <v>-6.259999999999998</v>
      </c>
      <c r="AJ47" s="44">
        <f t="shared" si="6"/>
        <v>-0.12711158021014829</v>
      </c>
      <c r="AL47" s="59"/>
      <c r="AM47" s="61"/>
      <c r="AN47" s="60">
        <f>SUM(AN40:AN46)+AN39</f>
        <v>35.788070000000005</v>
      </c>
      <c r="AO47" s="40"/>
      <c r="AP47" s="43">
        <f t="shared" si="7"/>
        <v>-7.1999999999999957</v>
      </c>
      <c r="AQ47" s="44">
        <f t="shared" si="8"/>
        <v>-0.16748832873864763</v>
      </c>
    </row>
    <row r="48" spans="2:43" x14ac:dyDescent="0.2">
      <c r="B48" s="27" t="s">
        <v>39</v>
      </c>
      <c r="C48" s="27"/>
      <c r="D48" s="62" t="s">
        <v>30</v>
      </c>
      <c r="E48" s="63"/>
      <c r="F48" s="28">
        <v>7.7000000000000002E-3</v>
      </c>
      <c r="G48" s="64">
        <f>F18*(1+F74)</f>
        <v>2071.6</v>
      </c>
      <c r="H48" s="26">
        <f>G48*F48</f>
        <v>15.951319999999999</v>
      </c>
      <c r="I48" s="27"/>
      <c r="J48" s="28">
        <v>7.7000000000000002E-3</v>
      </c>
      <c r="K48" s="65">
        <f>F18*(1+J74)</f>
        <v>2067</v>
      </c>
      <c r="L48" s="26">
        <f>K48*J48</f>
        <v>15.915900000000001</v>
      </c>
      <c r="M48" s="27"/>
      <c r="N48" s="30">
        <f t="shared" si="41"/>
        <v>-3.5419999999998453E-2</v>
      </c>
      <c r="O48" s="31">
        <f t="shared" si="27"/>
        <v>-2.2205058891676963E-3</v>
      </c>
      <c r="Q48" s="28">
        <f>+J48</f>
        <v>7.7000000000000002E-3</v>
      </c>
      <c r="R48" s="65">
        <f>$F$18*(1+Q74)</f>
        <v>2067</v>
      </c>
      <c r="S48" s="26">
        <f>R48*Q48</f>
        <v>15.915900000000001</v>
      </c>
      <c r="T48" s="27"/>
      <c r="U48" s="30">
        <f t="shared" si="1"/>
        <v>0</v>
      </c>
      <c r="V48" s="31">
        <f t="shared" si="2"/>
        <v>0</v>
      </c>
      <c r="X48" s="28">
        <f>+Q48</f>
        <v>7.7000000000000002E-3</v>
      </c>
      <c r="Y48" s="65">
        <f>$F$18*(1+X74)</f>
        <v>2067</v>
      </c>
      <c r="Z48" s="26">
        <f>Y48*X48</f>
        <v>15.915900000000001</v>
      </c>
      <c r="AA48" s="27"/>
      <c r="AB48" s="30">
        <f t="shared" si="3"/>
        <v>0</v>
      </c>
      <c r="AC48" s="31">
        <f t="shared" si="4"/>
        <v>0</v>
      </c>
      <c r="AE48" s="28">
        <f>+X48</f>
        <v>7.7000000000000002E-3</v>
      </c>
      <c r="AF48" s="65">
        <f>$F$18*(1+AE74)</f>
        <v>2067</v>
      </c>
      <c r="AG48" s="26">
        <f>AF48*AE48</f>
        <v>15.915900000000001</v>
      </c>
      <c r="AH48" s="27"/>
      <c r="AI48" s="30">
        <f t="shared" si="5"/>
        <v>0</v>
      </c>
      <c r="AJ48" s="31">
        <f t="shared" si="6"/>
        <v>0</v>
      </c>
      <c r="AL48" s="28">
        <f>+AE48</f>
        <v>7.7000000000000002E-3</v>
      </c>
      <c r="AM48" s="65">
        <f>$F$18*(1+AL74)</f>
        <v>2067</v>
      </c>
      <c r="AN48" s="26">
        <f>AM48*AL48</f>
        <v>15.915900000000001</v>
      </c>
      <c r="AO48" s="27"/>
      <c r="AP48" s="30">
        <f t="shared" si="7"/>
        <v>0</v>
      </c>
      <c r="AQ48" s="31">
        <f t="shared" si="8"/>
        <v>0</v>
      </c>
    </row>
    <row r="49" spans="2:43" ht="25.5" x14ac:dyDescent="0.2">
      <c r="B49" s="66" t="s">
        <v>40</v>
      </c>
      <c r="C49" s="27"/>
      <c r="D49" s="62" t="s">
        <v>30</v>
      </c>
      <c r="E49" s="63"/>
      <c r="F49" s="28">
        <v>4.1999999999999997E-3</v>
      </c>
      <c r="G49" s="64">
        <f>G48</f>
        <v>2071.6</v>
      </c>
      <c r="H49" s="26">
        <f>G49*F49</f>
        <v>8.7007199999999987</v>
      </c>
      <c r="I49" s="27"/>
      <c r="J49" s="28">
        <v>4.1999999999999997E-3</v>
      </c>
      <c r="K49" s="65">
        <f>K48</f>
        <v>2067</v>
      </c>
      <c r="L49" s="26">
        <f>K49*J49</f>
        <v>8.6814</v>
      </c>
      <c r="M49" s="27"/>
      <c r="N49" s="30">
        <f t="shared" si="41"/>
        <v>-1.9319999999998672E-2</v>
      </c>
      <c r="O49" s="31">
        <f t="shared" si="27"/>
        <v>-2.2205058891676408E-3</v>
      </c>
      <c r="Q49" s="28">
        <f>+J49</f>
        <v>4.1999999999999997E-3</v>
      </c>
      <c r="R49" s="65">
        <f>R48</f>
        <v>2067</v>
      </c>
      <c r="S49" s="26">
        <f>R49*Q49</f>
        <v>8.6814</v>
      </c>
      <c r="T49" s="27"/>
      <c r="U49" s="30">
        <f t="shared" si="1"/>
        <v>0</v>
      </c>
      <c r="V49" s="31">
        <f t="shared" si="2"/>
        <v>0</v>
      </c>
      <c r="X49" s="28">
        <f>+Q49</f>
        <v>4.1999999999999997E-3</v>
      </c>
      <c r="Y49" s="65">
        <f>Y48</f>
        <v>2067</v>
      </c>
      <c r="Z49" s="26">
        <f>Y49*X49</f>
        <v>8.6814</v>
      </c>
      <c r="AA49" s="27"/>
      <c r="AB49" s="30">
        <f t="shared" si="3"/>
        <v>0</v>
      </c>
      <c r="AC49" s="31">
        <f t="shared" si="4"/>
        <v>0</v>
      </c>
      <c r="AE49" s="28">
        <f>+X49</f>
        <v>4.1999999999999997E-3</v>
      </c>
      <c r="AF49" s="65">
        <f>AF48</f>
        <v>2067</v>
      </c>
      <c r="AG49" s="26">
        <f>AF49*AE49</f>
        <v>8.6814</v>
      </c>
      <c r="AH49" s="27"/>
      <c r="AI49" s="30">
        <f t="shared" si="5"/>
        <v>0</v>
      </c>
      <c r="AJ49" s="31">
        <f t="shared" si="6"/>
        <v>0</v>
      </c>
      <c r="AL49" s="28">
        <f>+AE49</f>
        <v>4.1999999999999997E-3</v>
      </c>
      <c r="AM49" s="65">
        <f>AM48</f>
        <v>2067</v>
      </c>
      <c r="AN49" s="26">
        <f>AM49*AL49</f>
        <v>8.6814</v>
      </c>
      <c r="AO49" s="27"/>
      <c r="AP49" s="30">
        <f t="shared" si="7"/>
        <v>0</v>
      </c>
      <c r="AQ49" s="31">
        <f t="shared" si="8"/>
        <v>0</v>
      </c>
    </row>
    <row r="50" spans="2:43" ht="25.5" x14ac:dyDescent="0.2">
      <c r="B50" s="56" t="s">
        <v>41</v>
      </c>
      <c r="C50" s="35"/>
      <c r="D50" s="35"/>
      <c r="E50" s="35"/>
      <c r="F50" s="67"/>
      <c r="G50" s="59"/>
      <c r="H50" s="60">
        <f>SUM(H47:H49)</f>
        <v>89.349559999999997</v>
      </c>
      <c r="I50" s="68"/>
      <c r="J50" s="69"/>
      <c r="K50" s="70"/>
      <c r="L50" s="60">
        <f>SUM(L47:L49)</f>
        <v>79.545369999999991</v>
      </c>
      <c r="M50" s="68"/>
      <c r="N50" s="43">
        <f t="shared" si="41"/>
        <v>-9.8041900000000055</v>
      </c>
      <c r="O50" s="44">
        <f t="shared" si="27"/>
        <v>-0.10972846424761359</v>
      </c>
      <c r="Q50" s="69"/>
      <c r="R50" s="70"/>
      <c r="S50" s="60">
        <f>SUM(S47:S49)</f>
        <v>79.155370000000005</v>
      </c>
      <c r="T50" s="68"/>
      <c r="U50" s="43">
        <f t="shared" si="1"/>
        <v>-0.38999999999998636</v>
      </c>
      <c r="V50" s="44">
        <f t="shared" si="2"/>
        <v>-4.902862353899245E-3</v>
      </c>
      <c r="X50" s="69"/>
      <c r="Y50" s="70"/>
      <c r="Z50" s="60">
        <f>SUM(Z47:Z49)</f>
        <v>73.845370000000003</v>
      </c>
      <c r="AA50" s="68"/>
      <c r="AB50" s="43">
        <f t="shared" si="3"/>
        <v>-5.3100000000000023</v>
      </c>
      <c r="AC50" s="44">
        <f t="shared" si="4"/>
        <v>-6.7083256638178837E-2</v>
      </c>
      <c r="AE50" s="69"/>
      <c r="AF50" s="70"/>
      <c r="AG50" s="60">
        <f>SUM(AG47:AG49)</f>
        <v>67.585369999999998</v>
      </c>
      <c r="AH50" s="68"/>
      <c r="AI50" s="43">
        <f t="shared" si="5"/>
        <v>-6.2600000000000051</v>
      </c>
      <c r="AJ50" s="44">
        <f t="shared" si="6"/>
        <v>-8.4771733149959227E-2</v>
      </c>
      <c r="AL50" s="69"/>
      <c r="AM50" s="70"/>
      <c r="AN50" s="60">
        <f>SUM(AN47:AN49)</f>
        <v>60.385370000000009</v>
      </c>
      <c r="AO50" s="68"/>
      <c r="AP50" s="43">
        <f t="shared" si="7"/>
        <v>-7.1999999999999886</v>
      </c>
      <c r="AQ50" s="44">
        <f t="shared" si="8"/>
        <v>-0.10653193139284417</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v>
      </c>
      <c r="L51" s="73">
        <f t="shared" ref="L51:L57" si="43">K51*J51</f>
        <v>9.0948000000000011</v>
      </c>
      <c r="M51" s="27"/>
      <c r="N51" s="30">
        <f t="shared" si="41"/>
        <v>-2.023999999999937E-2</v>
      </c>
      <c r="O51" s="74">
        <f t="shared" si="27"/>
        <v>-2.2205058891677236E-3</v>
      </c>
      <c r="Q51" s="72">
        <f>+J51</f>
        <v>4.4000000000000003E-3</v>
      </c>
      <c r="R51" s="65">
        <f>R49</f>
        <v>2067</v>
      </c>
      <c r="S51" s="73">
        <f t="shared" ref="S51:S57" si="44">R51*Q51</f>
        <v>9.0948000000000011</v>
      </c>
      <c r="T51" s="27"/>
      <c r="U51" s="30">
        <f t="shared" si="1"/>
        <v>0</v>
      </c>
      <c r="V51" s="74">
        <f t="shared" si="2"/>
        <v>0</v>
      </c>
      <c r="X51" s="72">
        <f>+Q51</f>
        <v>4.4000000000000003E-3</v>
      </c>
      <c r="Y51" s="65">
        <f>Y49</f>
        <v>2067</v>
      </c>
      <c r="Z51" s="73">
        <f t="shared" ref="Z51:Z57" si="45">Y51*X51</f>
        <v>9.0948000000000011</v>
      </c>
      <c r="AA51" s="27"/>
      <c r="AB51" s="30">
        <f t="shared" si="3"/>
        <v>0</v>
      </c>
      <c r="AC51" s="74">
        <f t="shared" si="4"/>
        <v>0</v>
      </c>
      <c r="AE51" s="72">
        <f>+X51</f>
        <v>4.4000000000000003E-3</v>
      </c>
      <c r="AF51" s="65">
        <f>AF49</f>
        <v>2067</v>
      </c>
      <c r="AG51" s="73">
        <f t="shared" ref="AG51:AG57" si="46">AF51*AE51</f>
        <v>9.0948000000000011</v>
      </c>
      <c r="AH51" s="27"/>
      <c r="AI51" s="30">
        <f t="shared" si="5"/>
        <v>0</v>
      </c>
      <c r="AJ51" s="74">
        <f t="shared" si="6"/>
        <v>0</v>
      </c>
      <c r="AL51" s="72">
        <f>+AE51</f>
        <v>4.4000000000000003E-3</v>
      </c>
      <c r="AM51" s="65">
        <f>AM49</f>
        <v>2067</v>
      </c>
      <c r="AN51" s="73">
        <f t="shared" ref="AN51:AN57" si="47">AM51*AL51</f>
        <v>9.0948000000000011</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v>
      </c>
      <c r="L52" s="73">
        <f t="shared" si="43"/>
        <v>2.6871</v>
      </c>
      <c r="M52" s="27"/>
      <c r="N52" s="30">
        <f t="shared" si="41"/>
        <v>-5.9799999999996523E-3</v>
      </c>
      <c r="O52" s="74">
        <f t="shared" si="27"/>
        <v>-2.2205058891676642E-3</v>
      </c>
      <c r="Q52" s="72">
        <f>+J52</f>
        <v>1.2999999999999999E-3</v>
      </c>
      <c r="R52" s="65">
        <f>R49</f>
        <v>2067</v>
      </c>
      <c r="S52" s="73">
        <f t="shared" si="44"/>
        <v>2.6871</v>
      </c>
      <c r="T52" s="27"/>
      <c r="U52" s="30">
        <f t="shared" si="1"/>
        <v>0</v>
      </c>
      <c r="V52" s="74">
        <f t="shared" si="2"/>
        <v>0</v>
      </c>
      <c r="X52" s="72">
        <f>+Q52</f>
        <v>1.2999999999999999E-3</v>
      </c>
      <c r="Y52" s="65">
        <f>Y49</f>
        <v>2067</v>
      </c>
      <c r="Z52" s="73">
        <f t="shared" si="45"/>
        <v>2.6871</v>
      </c>
      <c r="AA52" s="27"/>
      <c r="AB52" s="30">
        <f t="shared" si="3"/>
        <v>0</v>
      </c>
      <c r="AC52" s="74">
        <f t="shared" si="4"/>
        <v>0</v>
      </c>
      <c r="AE52" s="72">
        <f>+X52</f>
        <v>1.2999999999999999E-3</v>
      </c>
      <c r="AF52" s="65">
        <f>AF49</f>
        <v>2067</v>
      </c>
      <c r="AG52" s="73">
        <f t="shared" si="46"/>
        <v>2.6871</v>
      </c>
      <c r="AH52" s="27"/>
      <c r="AI52" s="30">
        <f t="shared" si="5"/>
        <v>0</v>
      </c>
      <c r="AJ52" s="74">
        <f t="shared" si="6"/>
        <v>0</v>
      </c>
      <c r="AL52" s="72">
        <f>+AE52</f>
        <v>1.2999999999999999E-3</v>
      </c>
      <c r="AM52" s="65">
        <f>AM49</f>
        <v>2067</v>
      </c>
      <c r="AN52" s="73">
        <f t="shared" si="47"/>
        <v>2.6871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7"/>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7"/>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7"/>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7"/>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1400</v>
      </c>
      <c r="H59" s="73">
        <f>G59*F59</f>
        <v>154</v>
      </c>
      <c r="I59" s="83"/>
      <c r="J59" s="72">
        <v>0.11</v>
      </c>
      <c r="K59" s="82">
        <f>$G$59</f>
        <v>1400</v>
      </c>
      <c r="L59" s="73">
        <f>K59*J59</f>
        <v>154</v>
      </c>
      <c r="M59" s="83"/>
      <c r="N59" s="84">
        <f t="shared" si="41"/>
        <v>0</v>
      </c>
      <c r="O59" s="74">
        <f t="shared" si="27"/>
        <v>0</v>
      </c>
      <c r="Q59" s="72">
        <v>0.11</v>
      </c>
      <c r="R59" s="82">
        <f>$G$59</f>
        <v>1400</v>
      </c>
      <c r="S59" s="73">
        <f>R59*Q59</f>
        <v>154</v>
      </c>
      <c r="T59" s="83"/>
      <c r="U59" s="84">
        <f t="shared" si="1"/>
        <v>0</v>
      </c>
      <c r="V59" s="74">
        <f t="shared" si="2"/>
        <v>0</v>
      </c>
      <c r="X59" s="72">
        <v>0.11</v>
      </c>
      <c r="Y59" s="82">
        <f>$G$59</f>
        <v>1400</v>
      </c>
      <c r="Z59" s="73">
        <f>Y59*X59</f>
        <v>154</v>
      </c>
      <c r="AA59" s="83"/>
      <c r="AB59" s="84">
        <f t="shared" si="3"/>
        <v>0</v>
      </c>
      <c r="AC59" s="74">
        <f t="shared" si="4"/>
        <v>0</v>
      </c>
      <c r="AE59" s="72">
        <v>0.11</v>
      </c>
      <c r="AF59" s="82">
        <f>$G$59</f>
        <v>1400</v>
      </c>
      <c r="AG59" s="73">
        <f>AF59*AE59</f>
        <v>154</v>
      </c>
      <c r="AH59" s="83"/>
      <c r="AI59" s="84">
        <f t="shared" si="5"/>
        <v>0</v>
      </c>
      <c r="AJ59" s="74">
        <f t="shared" si="6"/>
        <v>0</v>
      </c>
      <c r="AL59" s="72">
        <v>0.11</v>
      </c>
      <c r="AM59" s="82">
        <f>$G$59</f>
        <v>1400</v>
      </c>
      <c r="AN59" s="73">
        <f>AM59*AL59</f>
        <v>154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319.56768</v>
      </c>
      <c r="I61" s="100"/>
      <c r="J61" s="101"/>
      <c r="K61" s="101"/>
      <c r="L61" s="99">
        <f>SUM(L51:L57,L50)</f>
        <v>309.73726999999997</v>
      </c>
      <c r="M61" s="102"/>
      <c r="N61" s="103">
        <f t="shared" ref="N61" si="48">L61-H61</f>
        <v>-9.830410000000029</v>
      </c>
      <c r="O61" s="104">
        <f t="shared" ref="O61" si="49">IF((H61)=0,"",(N61/H61))</f>
        <v>-3.0761590158303959E-2</v>
      </c>
      <c r="Q61" s="101"/>
      <c r="R61" s="101"/>
      <c r="S61" s="103">
        <f>SUM(S51:S57,S50)</f>
        <v>309.34726999999998</v>
      </c>
      <c r="T61" s="102"/>
      <c r="U61" s="103">
        <f t="shared" si="1"/>
        <v>-0.38999999999998636</v>
      </c>
      <c r="V61" s="104">
        <f>IF((L61)=0,"",(U61/L61))</f>
        <v>-1.2591316505113717E-3</v>
      </c>
      <c r="X61" s="101"/>
      <c r="Y61" s="101"/>
      <c r="Z61" s="103">
        <f>SUM(Z51:Z57,Z50)</f>
        <v>304.03727000000003</v>
      </c>
      <c r="AA61" s="102"/>
      <c r="AB61" s="103">
        <f t="shared" si="3"/>
        <v>-5.3099999999999454</v>
      </c>
      <c r="AC61" s="104">
        <f>IF((S61)=0,"",(AB61/S61))</f>
        <v>-1.7165174918142789E-2</v>
      </c>
      <c r="AE61" s="101"/>
      <c r="AF61" s="101"/>
      <c r="AG61" s="103">
        <f>SUM(AG51:AG57,AG50)</f>
        <v>297.77726999999999</v>
      </c>
      <c r="AH61" s="102"/>
      <c r="AI61" s="103">
        <f t="shared" ref="AI61:AI65" si="50">AG61-Z61</f>
        <v>-6.2600000000000477</v>
      </c>
      <c r="AJ61" s="104">
        <f>IF((Z61)=0,"",(AI61/Z61))</f>
        <v>-2.0589581007618069E-2</v>
      </c>
      <c r="AL61" s="101"/>
      <c r="AM61" s="101"/>
      <c r="AN61" s="103">
        <f>SUM(AN51:AN57,AN50)</f>
        <v>290.57727</v>
      </c>
      <c r="AO61" s="102"/>
      <c r="AP61" s="103">
        <f t="shared" ref="AP61:AP65" si="51">AN61-AG61</f>
        <v>-7.1999999999999886</v>
      </c>
      <c r="AQ61" s="104">
        <f>IF((AG61)=0,"",(AP61/AG61))</f>
        <v>-2.4179145708468578E-2</v>
      </c>
    </row>
    <row r="62" spans="2:43" x14ac:dyDescent="0.2">
      <c r="B62" s="105" t="s">
        <v>52</v>
      </c>
      <c r="C62" s="21"/>
      <c r="D62" s="21"/>
      <c r="E62" s="21"/>
      <c r="F62" s="106">
        <v>0.13</v>
      </c>
      <c r="G62" s="107"/>
      <c r="H62" s="108">
        <f>H61*F62</f>
        <v>41.5437984</v>
      </c>
      <c r="I62" s="109"/>
      <c r="J62" s="110">
        <v>0.13</v>
      </c>
      <c r="K62" s="109"/>
      <c r="L62" s="111">
        <f>L61*J62</f>
        <v>40.2658451</v>
      </c>
      <c r="M62" s="112"/>
      <c r="N62" s="113">
        <f t="shared" si="41"/>
        <v>-1.2779533000000001</v>
      </c>
      <c r="O62" s="114">
        <f t="shared" si="27"/>
        <v>-3.0761590158303872E-2</v>
      </c>
      <c r="Q62" s="110">
        <v>0.13</v>
      </c>
      <c r="R62" s="109"/>
      <c r="S62" s="111">
        <f>S61*Q62</f>
        <v>40.215145100000001</v>
      </c>
      <c r="T62" s="112"/>
      <c r="U62" s="113">
        <f t="shared" si="1"/>
        <v>-5.0699999999999079E-2</v>
      </c>
      <c r="V62" s="114">
        <f t="shared" ref="V62:V71" si="52">IF((L62)=0,"",(U62/L62))</f>
        <v>-1.2591316505113927E-3</v>
      </c>
      <c r="X62" s="110">
        <v>0.13</v>
      </c>
      <c r="Y62" s="109"/>
      <c r="Z62" s="111">
        <f>Z61*X62</f>
        <v>39.524845100000007</v>
      </c>
      <c r="AA62" s="112"/>
      <c r="AB62" s="113">
        <f t="shared" si="3"/>
        <v>-0.69029999999999347</v>
      </c>
      <c r="AC62" s="114">
        <f t="shared" ref="AC62:AC71" si="53">IF((S62)=0,"",(AB62/S62))</f>
        <v>-1.7165174918142803E-2</v>
      </c>
      <c r="AE62" s="110">
        <v>0.13</v>
      </c>
      <c r="AF62" s="109"/>
      <c r="AG62" s="111">
        <f>AG61*AE62</f>
        <v>38.7110451</v>
      </c>
      <c r="AH62" s="112"/>
      <c r="AI62" s="113">
        <f t="shared" si="50"/>
        <v>-0.81380000000000763</v>
      </c>
      <c r="AJ62" s="114">
        <f t="shared" ref="AJ62:AJ71" si="54">IF((Z62)=0,"",(AI62/Z62))</f>
        <v>-2.0589581007618103E-2</v>
      </c>
      <c r="AL62" s="110">
        <v>0.13</v>
      </c>
      <c r="AM62" s="109"/>
      <c r="AN62" s="111">
        <f>AN61*AL62</f>
        <v>37.7750451</v>
      </c>
      <c r="AO62" s="112"/>
      <c r="AP62" s="113">
        <f t="shared" si="51"/>
        <v>-0.93599999999999994</v>
      </c>
      <c r="AQ62" s="114">
        <f t="shared" ref="AQ62:AQ71" si="55">IF((AG62)=0,"",(AP62/AG62))</f>
        <v>-2.4179145708468613E-2</v>
      </c>
    </row>
    <row r="63" spans="2:43" x14ac:dyDescent="0.2">
      <c r="B63" s="115" t="s">
        <v>53</v>
      </c>
      <c r="C63" s="21"/>
      <c r="D63" s="21"/>
      <c r="E63" s="21"/>
      <c r="F63" s="116"/>
      <c r="G63" s="107"/>
      <c r="H63" s="108">
        <f>H61+H62</f>
        <v>361.11147840000001</v>
      </c>
      <c r="I63" s="109"/>
      <c r="J63" s="109"/>
      <c r="K63" s="109"/>
      <c r="L63" s="111">
        <f>L61+L62</f>
        <v>350.00311509999995</v>
      </c>
      <c r="M63" s="112"/>
      <c r="N63" s="113">
        <f t="shared" si="41"/>
        <v>-11.108363300000065</v>
      </c>
      <c r="O63" s="114">
        <f t="shared" si="27"/>
        <v>-3.0761590158304045E-2</v>
      </c>
      <c r="Q63" s="109"/>
      <c r="R63" s="109"/>
      <c r="S63" s="111">
        <f>S61+S62</f>
        <v>349.56241509999995</v>
      </c>
      <c r="T63" s="112"/>
      <c r="U63" s="113">
        <f t="shared" si="1"/>
        <v>-0.44069999999999254</v>
      </c>
      <c r="V63" s="114">
        <f t="shared" si="52"/>
        <v>-1.2591316505113947E-3</v>
      </c>
      <c r="X63" s="109"/>
      <c r="Y63" s="109"/>
      <c r="Z63" s="111">
        <f>Z61+Z62</f>
        <v>343.56211510000003</v>
      </c>
      <c r="AA63" s="112"/>
      <c r="AB63" s="113">
        <f t="shared" si="3"/>
        <v>-6.0002999999999247</v>
      </c>
      <c r="AC63" s="114">
        <f t="shared" si="53"/>
        <v>-1.7165174918142755E-2</v>
      </c>
      <c r="AE63" s="109"/>
      <c r="AF63" s="109"/>
      <c r="AG63" s="111">
        <f>AG61+AG62</f>
        <v>336.48831509999997</v>
      </c>
      <c r="AH63" s="112"/>
      <c r="AI63" s="113">
        <f t="shared" si="50"/>
        <v>-7.0738000000000625</v>
      </c>
      <c r="AJ63" s="114">
        <f t="shared" si="54"/>
        <v>-2.0589581007618096E-2</v>
      </c>
      <c r="AL63" s="109"/>
      <c r="AM63" s="109"/>
      <c r="AN63" s="111">
        <f>AN61+AN62</f>
        <v>328.3523151</v>
      </c>
      <c r="AO63" s="112"/>
      <c r="AP63" s="113">
        <f t="shared" si="51"/>
        <v>-8.1359999999999673</v>
      </c>
      <c r="AQ63" s="114">
        <f t="shared" si="55"/>
        <v>-2.4179145708468519E-2</v>
      </c>
    </row>
    <row r="64" spans="2:43" ht="15.75" customHeight="1" x14ac:dyDescent="0.2">
      <c r="B64" s="268" t="s">
        <v>54</v>
      </c>
      <c r="C64" s="268"/>
      <c r="D64" s="268"/>
      <c r="E64" s="21"/>
      <c r="F64" s="116"/>
      <c r="G64" s="107"/>
      <c r="H64" s="117">
        <f>ROUND(-H63*10%,2)</f>
        <v>-36.11</v>
      </c>
      <c r="I64" s="109"/>
      <c r="J64" s="109"/>
      <c r="K64" s="109"/>
      <c r="L64" s="118">
        <f>ROUND(-L63*10%,2)</f>
        <v>-35</v>
      </c>
      <c r="M64" s="112"/>
      <c r="N64" s="118">
        <f t="shared" si="41"/>
        <v>1.1099999999999994</v>
      </c>
      <c r="O64" s="119">
        <f t="shared" si="27"/>
        <v>-3.0739407366380488E-2</v>
      </c>
      <c r="Q64" s="109"/>
      <c r="R64" s="109"/>
      <c r="S64" s="118">
        <f>ROUND(-S63*10%,2)</f>
        <v>-34.96</v>
      </c>
      <c r="T64" s="112"/>
      <c r="U64" s="118">
        <f t="shared" si="1"/>
        <v>3.9999999999999147E-2</v>
      </c>
      <c r="V64" s="119">
        <f t="shared" si="52"/>
        <v>-1.1428571428571184E-3</v>
      </c>
      <c r="X64" s="109"/>
      <c r="Y64" s="109"/>
      <c r="Z64" s="118">
        <f>ROUND(-Z63*10%,2)</f>
        <v>-34.36</v>
      </c>
      <c r="AA64" s="112"/>
      <c r="AB64" s="118">
        <f t="shared" si="3"/>
        <v>0.60000000000000142</v>
      </c>
      <c r="AC64" s="119">
        <f t="shared" si="53"/>
        <v>-1.7162471395881049E-2</v>
      </c>
      <c r="AE64" s="109"/>
      <c r="AF64" s="109"/>
      <c r="AG64" s="118">
        <f>ROUND(-AG63*10%,2)</f>
        <v>-33.65</v>
      </c>
      <c r="AH64" s="112"/>
      <c r="AI64" s="118">
        <f t="shared" si="50"/>
        <v>0.71000000000000085</v>
      </c>
      <c r="AJ64" s="119">
        <f t="shared" si="54"/>
        <v>-2.0663562281722957E-2</v>
      </c>
      <c r="AL64" s="109"/>
      <c r="AM64" s="109"/>
      <c r="AN64" s="118">
        <f>ROUND(-AN63*10%,2)</f>
        <v>-32.840000000000003</v>
      </c>
      <c r="AO64" s="112"/>
      <c r="AP64" s="118">
        <f t="shared" si="51"/>
        <v>0.80999999999999517</v>
      </c>
      <c r="AQ64" s="119">
        <f t="shared" si="55"/>
        <v>-2.4071322436849785E-2</v>
      </c>
    </row>
    <row r="65" spans="1:43" ht="13.5" thickBot="1" x14ac:dyDescent="0.25">
      <c r="B65" s="269" t="s">
        <v>55</v>
      </c>
      <c r="C65" s="269"/>
      <c r="D65" s="269"/>
      <c r="E65" s="120"/>
      <c r="F65" s="121"/>
      <c r="G65" s="122"/>
      <c r="H65" s="123">
        <f>H63+H64</f>
        <v>325.0014784</v>
      </c>
      <c r="I65" s="124"/>
      <c r="J65" s="124"/>
      <c r="K65" s="124"/>
      <c r="L65" s="125">
        <f>L63+L64</f>
        <v>315.00311509999995</v>
      </c>
      <c r="M65" s="126"/>
      <c r="N65" s="127">
        <f t="shared" si="41"/>
        <v>-9.9983633000000509</v>
      </c>
      <c r="O65" s="128">
        <f t="shared" si="27"/>
        <v>-3.0764054825911991E-2</v>
      </c>
      <c r="Q65" s="124"/>
      <c r="R65" s="124"/>
      <c r="S65" s="125">
        <f>S63+S64</f>
        <v>314.60241509999997</v>
      </c>
      <c r="T65" s="126"/>
      <c r="U65" s="127">
        <f t="shared" si="1"/>
        <v>-0.40069999999997208</v>
      </c>
      <c r="V65" s="128">
        <f t="shared" si="52"/>
        <v>-1.2720509124894434E-3</v>
      </c>
      <c r="X65" s="124"/>
      <c r="Y65" s="124"/>
      <c r="Z65" s="125">
        <f>Z63+Z64</f>
        <v>309.20211510000001</v>
      </c>
      <c r="AA65" s="126"/>
      <c r="AB65" s="127">
        <f t="shared" si="3"/>
        <v>-5.4002999999999588</v>
      </c>
      <c r="AC65" s="128">
        <f t="shared" si="53"/>
        <v>-1.7165475345392412E-2</v>
      </c>
      <c r="AE65" s="124"/>
      <c r="AF65" s="124"/>
      <c r="AG65" s="125">
        <f>AG63+AG64</f>
        <v>302.83831509999999</v>
      </c>
      <c r="AH65" s="126"/>
      <c r="AI65" s="127">
        <f t="shared" si="50"/>
        <v>-6.3638000000000261</v>
      </c>
      <c r="AJ65" s="128">
        <f t="shared" si="54"/>
        <v>-2.0581359858880297E-2</v>
      </c>
      <c r="AL65" s="124"/>
      <c r="AM65" s="124"/>
      <c r="AN65" s="125">
        <f>AN63+AN64</f>
        <v>295.51231510000002</v>
      </c>
      <c r="AO65" s="126"/>
      <c r="AP65" s="127">
        <f t="shared" si="51"/>
        <v>-7.325999999999965</v>
      </c>
      <c r="AQ65" s="128">
        <f t="shared" si="55"/>
        <v>-2.419112653423941E-2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325.68768</v>
      </c>
      <c r="I67" s="140"/>
      <c r="J67" s="141"/>
      <c r="K67" s="141"/>
      <c r="L67" s="139">
        <f>SUM(L58:L59,L50,L51:L54)</f>
        <v>315.85727000000003</v>
      </c>
      <c r="M67" s="142"/>
      <c r="N67" s="143">
        <f t="shared" ref="N67:N71" si="56">L67-H67</f>
        <v>-9.8304099999999721</v>
      </c>
      <c r="O67" s="104">
        <f t="shared" ref="O67:O71" si="57">IF((H67)=0,"",(N67/H67))</f>
        <v>-3.0183548852692161E-2</v>
      </c>
      <c r="Q67" s="141"/>
      <c r="R67" s="141"/>
      <c r="S67" s="143">
        <f>SUM(S58:S59,S50,S51:S54)</f>
        <v>315.46727000000004</v>
      </c>
      <c r="T67" s="142"/>
      <c r="U67" s="143">
        <f t="shared" si="1"/>
        <v>-0.38999999999998636</v>
      </c>
      <c r="V67" s="104">
        <f t="shared" si="52"/>
        <v>-1.2347349168185565E-3</v>
      </c>
      <c r="X67" s="141"/>
      <c r="Y67" s="141"/>
      <c r="Z67" s="143">
        <f>SUM(Z58:Z59,Z50,Z51:Z54)</f>
        <v>310.15726999999998</v>
      </c>
      <c r="AA67" s="142"/>
      <c r="AB67" s="143">
        <f t="shared" si="3"/>
        <v>-5.3100000000000591</v>
      </c>
      <c r="AC67" s="104">
        <f t="shared" si="53"/>
        <v>-1.6832174063572611E-2</v>
      </c>
      <c r="AE67" s="141"/>
      <c r="AF67" s="141"/>
      <c r="AG67" s="143">
        <f>SUM(AG58:AG59,AG50,AG51:AG54)</f>
        <v>303.89726999999999</v>
      </c>
      <c r="AH67" s="142"/>
      <c r="AI67" s="143">
        <f t="shared" ref="AI67:AI71" si="58">AG67-Z67</f>
        <v>-6.2599999999999909</v>
      </c>
      <c r="AJ67" s="104">
        <f t="shared" si="54"/>
        <v>-2.0183308938719995E-2</v>
      </c>
      <c r="AL67" s="141"/>
      <c r="AM67" s="141"/>
      <c r="AN67" s="143">
        <f>SUM(AN58:AN59,AN50,AN51:AN54)</f>
        <v>296.69727</v>
      </c>
      <c r="AO67" s="142"/>
      <c r="AP67" s="143">
        <f t="shared" ref="AP67:AP71" si="59">AN67-AG67</f>
        <v>-7.1999999999999886</v>
      </c>
      <c r="AQ67" s="104">
        <f t="shared" si="55"/>
        <v>-2.3692216781019418E-2</v>
      </c>
    </row>
    <row r="68" spans="1:43" s="85" customFormat="1" x14ac:dyDescent="0.2">
      <c r="B68" s="144" t="s">
        <v>52</v>
      </c>
      <c r="C68" s="79"/>
      <c r="D68" s="79"/>
      <c r="E68" s="79"/>
      <c r="F68" s="145">
        <v>0.13</v>
      </c>
      <c r="G68" s="138"/>
      <c r="H68" s="146">
        <f>H67*F68</f>
        <v>42.3393984</v>
      </c>
      <c r="I68" s="147"/>
      <c r="J68" s="148">
        <v>0.13</v>
      </c>
      <c r="K68" s="149"/>
      <c r="L68" s="150">
        <f>L67*J68</f>
        <v>41.061445100000007</v>
      </c>
      <c r="M68" s="151"/>
      <c r="N68" s="152">
        <f t="shared" si="56"/>
        <v>-1.277953299999993</v>
      </c>
      <c r="O68" s="114">
        <f t="shared" si="57"/>
        <v>-3.0183548852692081E-2</v>
      </c>
      <c r="Q68" s="148">
        <v>0.13</v>
      </c>
      <c r="R68" s="149"/>
      <c r="S68" s="150">
        <f>S67*Q68</f>
        <v>41.010745100000008</v>
      </c>
      <c r="T68" s="151"/>
      <c r="U68" s="152">
        <f t="shared" si="1"/>
        <v>-5.0699999999999079E-2</v>
      </c>
      <c r="V68" s="114">
        <f t="shared" si="52"/>
        <v>-1.2347349168185771E-3</v>
      </c>
      <c r="X68" s="148">
        <v>0.13</v>
      </c>
      <c r="Y68" s="149"/>
      <c r="Z68" s="150">
        <f>Z67*X68</f>
        <v>40.320445100000001</v>
      </c>
      <c r="AA68" s="151"/>
      <c r="AB68" s="152">
        <f t="shared" si="3"/>
        <v>-0.69030000000000769</v>
      </c>
      <c r="AC68" s="114">
        <f t="shared" si="53"/>
        <v>-1.6832174063572611E-2</v>
      </c>
      <c r="AE68" s="148">
        <v>0.13</v>
      </c>
      <c r="AF68" s="149"/>
      <c r="AG68" s="150">
        <f>AG67*AE68</f>
        <v>39.5066451</v>
      </c>
      <c r="AH68" s="151"/>
      <c r="AI68" s="152">
        <f t="shared" si="58"/>
        <v>-0.81380000000000052</v>
      </c>
      <c r="AJ68" s="114">
        <f t="shared" si="54"/>
        <v>-2.0183308938720036E-2</v>
      </c>
      <c r="AL68" s="148">
        <v>0.13</v>
      </c>
      <c r="AM68" s="149"/>
      <c r="AN68" s="150">
        <f>AN67*AL68</f>
        <v>38.5706451</v>
      </c>
      <c r="AO68" s="151"/>
      <c r="AP68" s="152">
        <f t="shared" si="59"/>
        <v>-0.93599999999999994</v>
      </c>
      <c r="AQ68" s="114">
        <f t="shared" si="55"/>
        <v>-2.3692216781019453E-2</v>
      </c>
    </row>
    <row r="69" spans="1:43" s="85" customFormat="1" x14ac:dyDescent="0.2">
      <c r="B69" s="153" t="s">
        <v>53</v>
      </c>
      <c r="C69" s="79"/>
      <c r="D69" s="79"/>
      <c r="E69" s="79"/>
      <c r="F69" s="154"/>
      <c r="G69" s="155"/>
      <c r="H69" s="146">
        <f>H67+H68</f>
        <v>368.02707839999999</v>
      </c>
      <c r="I69" s="147"/>
      <c r="J69" s="147"/>
      <c r="K69" s="147"/>
      <c r="L69" s="150">
        <f>L67+L68</f>
        <v>356.91871510000004</v>
      </c>
      <c r="M69" s="151"/>
      <c r="N69" s="152">
        <f t="shared" si="56"/>
        <v>-11.108363299999951</v>
      </c>
      <c r="O69" s="114">
        <f t="shared" si="57"/>
        <v>-3.0183548852692116E-2</v>
      </c>
      <c r="Q69" s="147"/>
      <c r="R69" s="147"/>
      <c r="S69" s="150">
        <f>S67+S68</f>
        <v>356.47801510000005</v>
      </c>
      <c r="T69" s="151"/>
      <c r="U69" s="152">
        <f t="shared" si="1"/>
        <v>-0.44069999999999254</v>
      </c>
      <c r="V69" s="114">
        <f t="shared" si="52"/>
        <v>-1.2347349168185787E-3</v>
      </c>
      <c r="X69" s="147"/>
      <c r="Y69" s="147"/>
      <c r="Z69" s="150">
        <f>Z67+Z68</f>
        <v>350.47771509999995</v>
      </c>
      <c r="AA69" s="151"/>
      <c r="AB69" s="152">
        <f t="shared" si="3"/>
        <v>-6.0003000000000952</v>
      </c>
      <c r="AC69" s="114">
        <f t="shared" si="53"/>
        <v>-1.6832174063572691E-2</v>
      </c>
      <c r="AE69" s="147"/>
      <c r="AF69" s="147"/>
      <c r="AG69" s="150">
        <f>AG67+AG68</f>
        <v>343.40391510000001</v>
      </c>
      <c r="AH69" s="151"/>
      <c r="AI69" s="152">
        <f t="shared" si="58"/>
        <v>-7.0737999999999488</v>
      </c>
      <c r="AJ69" s="114">
        <f t="shared" si="54"/>
        <v>-2.018330893871988E-2</v>
      </c>
      <c r="AL69" s="147"/>
      <c r="AM69" s="147"/>
      <c r="AN69" s="150">
        <f>AN67+AN68</f>
        <v>335.26791509999998</v>
      </c>
      <c r="AO69" s="151"/>
      <c r="AP69" s="152">
        <f t="shared" si="59"/>
        <v>-8.1360000000000241</v>
      </c>
      <c r="AQ69" s="114">
        <f t="shared" si="55"/>
        <v>-2.3692216781019525E-2</v>
      </c>
    </row>
    <row r="70" spans="1:43" s="85" customFormat="1" ht="15.75" customHeight="1" x14ac:dyDescent="0.2">
      <c r="B70" s="270" t="s">
        <v>54</v>
      </c>
      <c r="C70" s="270"/>
      <c r="D70" s="270"/>
      <c r="E70" s="79"/>
      <c r="F70" s="154"/>
      <c r="G70" s="155"/>
      <c r="H70" s="156">
        <f>ROUND(-H69*10%,2)</f>
        <v>-36.799999999999997</v>
      </c>
      <c r="I70" s="147"/>
      <c r="J70" s="147"/>
      <c r="K70" s="147"/>
      <c r="L70" s="118">
        <f>ROUND(-L69*10%,2)</f>
        <v>-35.69</v>
      </c>
      <c r="M70" s="151"/>
      <c r="N70" s="157">
        <f t="shared" si="56"/>
        <v>1.1099999999999994</v>
      </c>
      <c r="O70" s="119">
        <f t="shared" si="57"/>
        <v>-3.0163043478260855E-2</v>
      </c>
      <c r="Q70" s="147"/>
      <c r="R70" s="147"/>
      <c r="S70" s="118">
        <f>ROUND(-S69*10%,2)</f>
        <v>-35.65</v>
      </c>
      <c r="T70" s="151"/>
      <c r="U70" s="157">
        <f t="shared" si="1"/>
        <v>3.9999999999999147E-2</v>
      </c>
      <c r="V70" s="119">
        <f t="shared" si="52"/>
        <v>-1.1207621182403797E-3</v>
      </c>
      <c r="X70" s="147"/>
      <c r="Y70" s="147"/>
      <c r="Z70" s="118">
        <f>ROUND(-Z69*10%,2)</f>
        <v>-35.049999999999997</v>
      </c>
      <c r="AA70" s="151"/>
      <c r="AB70" s="157">
        <f t="shared" si="3"/>
        <v>0.60000000000000142</v>
      </c>
      <c r="AC70" s="119">
        <f t="shared" si="53"/>
        <v>-1.6830294530154319E-2</v>
      </c>
      <c r="AE70" s="147"/>
      <c r="AF70" s="147"/>
      <c r="AG70" s="118">
        <f>ROUND(-AG69*10%,2)</f>
        <v>-34.340000000000003</v>
      </c>
      <c r="AH70" s="151"/>
      <c r="AI70" s="157">
        <f t="shared" si="58"/>
        <v>0.70999999999999375</v>
      </c>
      <c r="AJ70" s="119">
        <f t="shared" si="54"/>
        <v>-2.0256776034236628E-2</v>
      </c>
      <c r="AL70" s="147"/>
      <c r="AM70" s="147"/>
      <c r="AN70" s="118">
        <f>ROUND(-AN69*10%,2)</f>
        <v>-33.53</v>
      </c>
      <c r="AO70" s="151"/>
      <c r="AP70" s="157">
        <f t="shared" si="59"/>
        <v>0.81000000000000227</v>
      </c>
      <c r="AQ70" s="119">
        <f t="shared" si="55"/>
        <v>-2.3587652882935416E-2</v>
      </c>
    </row>
    <row r="71" spans="1:43" s="85" customFormat="1" ht="13.5" thickBot="1" x14ac:dyDescent="0.25">
      <c r="B71" s="267" t="s">
        <v>57</v>
      </c>
      <c r="C71" s="267"/>
      <c r="D71" s="267"/>
      <c r="E71" s="158"/>
      <c r="F71" s="159"/>
      <c r="G71" s="160"/>
      <c r="H71" s="161">
        <f>SUM(H69:H70)</f>
        <v>331.22707839999998</v>
      </c>
      <c r="I71" s="162"/>
      <c r="J71" s="162"/>
      <c r="K71" s="162"/>
      <c r="L71" s="163">
        <f>SUM(L69:L70)</f>
        <v>321.22871510000004</v>
      </c>
      <c r="M71" s="164"/>
      <c r="N71" s="165">
        <f t="shared" si="56"/>
        <v>-9.9983632999999372</v>
      </c>
      <c r="O71" s="166">
        <f t="shared" si="57"/>
        <v>-3.0185827041367696E-2</v>
      </c>
      <c r="Q71" s="162"/>
      <c r="R71" s="162"/>
      <c r="S71" s="163">
        <f>SUM(S69:S70)</f>
        <v>320.82801510000007</v>
      </c>
      <c r="T71" s="164"/>
      <c r="U71" s="165">
        <f t="shared" si="1"/>
        <v>-0.40069999999997208</v>
      </c>
      <c r="V71" s="166">
        <f t="shared" si="52"/>
        <v>-1.2473978233086423E-3</v>
      </c>
      <c r="X71" s="162"/>
      <c r="Y71" s="162"/>
      <c r="Z71" s="163">
        <f>SUM(Z69:Z70)</f>
        <v>315.42771509999994</v>
      </c>
      <c r="AA71" s="164"/>
      <c r="AB71" s="165">
        <f t="shared" si="3"/>
        <v>-5.4003000000001293</v>
      </c>
      <c r="AC71" s="166">
        <f t="shared" si="53"/>
        <v>-1.6832382914929951E-2</v>
      </c>
      <c r="AE71" s="162"/>
      <c r="AF71" s="162"/>
      <c r="AG71" s="163">
        <f>SUM(AG69:AG70)</f>
        <v>309.06391510000003</v>
      </c>
      <c r="AH71" s="164"/>
      <c r="AI71" s="165">
        <f t="shared" si="58"/>
        <v>-6.3637999999999124</v>
      </c>
      <c r="AJ71" s="166">
        <f t="shared" si="54"/>
        <v>-2.0175145351391838E-2</v>
      </c>
      <c r="AL71" s="162"/>
      <c r="AM71" s="162"/>
      <c r="AN71" s="163">
        <f>SUM(AN69:AN70)</f>
        <v>301.73791510000001</v>
      </c>
      <c r="AO71" s="164"/>
      <c r="AP71" s="165">
        <f t="shared" si="59"/>
        <v>-7.3260000000000218</v>
      </c>
      <c r="AQ71" s="166">
        <f t="shared" si="55"/>
        <v>-2.3703834844742835E-2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x14ac:dyDescent="0.2">
      <c r="A76" s="11" t="s">
        <v>63</v>
      </c>
    </row>
    <row r="78" spans="1:43" x14ac:dyDescent="0.2">
      <c r="A78" s="6" t="s">
        <v>64</v>
      </c>
    </row>
    <row r="79" spans="1:43" x14ac:dyDescent="0.2">
      <c r="A79" s="6" t="s">
        <v>65</v>
      </c>
    </row>
    <row r="80" spans="1:43" x14ac:dyDescent="0.2">
      <c r="A80" s="6" t="s">
        <v>66</v>
      </c>
    </row>
    <row r="81" spans="1:2" x14ac:dyDescent="0.2">
      <c r="A81" s="6" t="s">
        <v>67</v>
      </c>
    </row>
    <row r="82" spans="1:2" x14ac:dyDescent="0.2">
      <c r="A82" s="6" t="s">
        <v>68</v>
      </c>
    </row>
    <row r="84" spans="1:2" x14ac:dyDescent="0.2">
      <c r="A84" s="176"/>
      <c r="B84" s="6" t="s">
        <v>69</v>
      </c>
    </row>
    <row r="86" spans="1:2" x14ac:dyDescent="0.2">
      <c r="B86"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2"/>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5"/>
      <c r="D10" s="195"/>
      <c r="E10" s="195"/>
      <c r="F10" s="195" t="s">
        <v>0</v>
      </c>
      <c r="G10" s="195"/>
      <c r="H10" s="195"/>
      <c r="I10" s="195"/>
      <c r="J10" s="195"/>
      <c r="K10" s="195"/>
      <c r="L10" s="195"/>
      <c r="M10" s="195"/>
      <c r="N10" s="195"/>
      <c r="O10" s="195"/>
      <c r="P10"/>
    </row>
    <row r="11" spans="1:43" ht="18.75" customHeight="1" x14ac:dyDescent="0.25">
      <c r="C11" s="195"/>
      <c r="D11" s="195"/>
      <c r="E11" s="195"/>
      <c r="F11" s="195" t="s">
        <v>1</v>
      </c>
      <c r="G11" s="195"/>
      <c r="H11" s="195"/>
      <c r="I11" s="195"/>
      <c r="J11" s="195"/>
      <c r="K11" s="195"/>
      <c r="L11" s="195"/>
      <c r="M11" s="195"/>
      <c r="N11" s="195"/>
      <c r="O11" s="195"/>
      <c r="P11"/>
    </row>
    <row r="12" spans="1:43" ht="7.5" customHeight="1" x14ac:dyDescent="0.2">
      <c r="L12"/>
      <c r="M12"/>
      <c r="N12"/>
      <c r="O12"/>
      <c r="P12"/>
    </row>
    <row r="13" spans="1:43" ht="7.5" customHeight="1" x14ac:dyDescent="0.2">
      <c r="L13"/>
      <c r="M13"/>
      <c r="N13"/>
      <c r="O13"/>
      <c r="P13"/>
    </row>
    <row r="14" spans="1:43" ht="15.75" x14ac:dyDescent="0.2">
      <c r="B14" s="7" t="s">
        <v>2</v>
      </c>
      <c r="D14" s="257" t="s">
        <v>71</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v>16.72</v>
      </c>
      <c r="G23" s="25">
        <v>1</v>
      </c>
      <c r="H23" s="26">
        <f>G23*F23</f>
        <v>16.72</v>
      </c>
      <c r="I23" s="27"/>
      <c r="J23" s="28">
        <f>+'Proposed Rates'!D8</f>
        <v>17.23</v>
      </c>
      <c r="K23" s="29">
        <v>1</v>
      </c>
      <c r="L23" s="26">
        <f>K23*J23</f>
        <v>17.23</v>
      </c>
      <c r="M23" s="27"/>
      <c r="N23" s="30">
        <f>L23-H23</f>
        <v>0.51000000000000156</v>
      </c>
      <c r="O23" s="31">
        <f>IF((H23)=0,"",(N23/H23))</f>
        <v>3.0502392344497704E-2</v>
      </c>
      <c r="Q23" s="28">
        <f>+'Proposed Rates'!E8</f>
        <v>17.87</v>
      </c>
      <c r="R23" s="29">
        <v>1</v>
      </c>
      <c r="S23" s="26">
        <f>R23*Q23</f>
        <v>17.87</v>
      </c>
      <c r="T23" s="27"/>
      <c r="U23" s="30">
        <f>S23-L23</f>
        <v>0.64000000000000057</v>
      </c>
      <c r="V23" s="31">
        <f>IF((L23)=0,"",(U23/L23))</f>
        <v>3.7144515380150935E-2</v>
      </c>
      <c r="X23" s="28">
        <f>+'Proposed Rates'!F8</f>
        <v>18.57</v>
      </c>
      <c r="Y23" s="29">
        <v>1</v>
      </c>
      <c r="Z23" s="26">
        <f>Y23*X23</f>
        <v>18.57</v>
      </c>
      <c r="AA23" s="27"/>
      <c r="AB23" s="30">
        <f>Z23-S23</f>
        <v>0.69999999999999929</v>
      </c>
      <c r="AC23" s="31">
        <f>IF((S23)=0,"",(AB23/S23))</f>
        <v>3.9171796306659165E-2</v>
      </c>
      <c r="AE23" s="28">
        <f>+'Proposed Rates'!G8</f>
        <v>19.170000000000002</v>
      </c>
      <c r="AF23" s="29">
        <v>1</v>
      </c>
      <c r="AG23" s="26">
        <f>AF23*AE23</f>
        <v>19.170000000000002</v>
      </c>
      <c r="AH23" s="27"/>
      <c r="AI23" s="30">
        <f>AG23-Z23</f>
        <v>0.60000000000000142</v>
      </c>
      <c r="AJ23" s="31">
        <f>IF((Z23)=0,"",(AI23/Z23))</f>
        <v>3.2310177705977459E-2</v>
      </c>
      <c r="AL23" s="28">
        <f>+'Proposed Rates'!H8</f>
        <v>19.47</v>
      </c>
      <c r="AM23" s="29">
        <v>1</v>
      </c>
      <c r="AN23" s="26">
        <f>AM23*AL23</f>
        <v>19.47</v>
      </c>
      <c r="AO23" s="27"/>
      <c r="AP23" s="30">
        <f>AN23-AG23</f>
        <v>0.29999999999999716</v>
      </c>
      <c r="AQ23" s="31">
        <f>IF((AG23)=0,"",(AP23/AG23))</f>
        <v>1.564945226917043E-2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1000</v>
      </c>
      <c r="H29" s="26">
        <f t="shared" si="0"/>
        <v>21</v>
      </c>
      <c r="I29" s="27"/>
      <c r="J29" s="28">
        <f>+'Proposed Rates'!D21</f>
        <v>2.1600000000000001E-2</v>
      </c>
      <c r="K29" s="25">
        <f>$F$18</f>
        <v>1000</v>
      </c>
      <c r="L29" s="26">
        <f t="shared" si="9"/>
        <v>21.6</v>
      </c>
      <c r="M29" s="27"/>
      <c r="N29" s="30">
        <f t="shared" si="10"/>
        <v>0.60000000000000142</v>
      </c>
      <c r="O29" s="31">
        <f t="shared" si="11"/>
        <v>2.857142857142864E-2</v>
      </c>
      <c r="Q29" s="28">
        <f>+'Proposed Rates'!E21</f>
        <v>2.2700000000000001E-2</v>
      </c>
      <c r="R29" s="25">
        <f>$F$18</f>
        <v>1000</v>
      </c>
      <c r="S29" s="26">
        <f t="shared" si="12"/>
        <v>22.700000000000003</v>
      </c>
      <c r="T29" s="27"/>
      <c r="U29" s="30">
        <f t="shared" si="1"/>
        <v>1.1000000000000014</v>
      </c>
      <c r="V29" s="31">
        <f t="shared" si="2"/>
        <v>5.0925925925925986E-2</v>
      </c>
      <c r="X29" s="28">
        <f>+'Proposed Rates'!F21</f>
        <v>2.3800000000000002E-2</v>
      </c>
      <c r="Y29" s="25">
        <f>$F$18</f>
        <v>1000</v>
      </c>
      <c r="Z29" s="26">
        <f t="shared" si="13"/>
        <v>23.8</v>
      </c>
      <c r="AA29" s="27"/>
      <c r="AB29" s="30">
        <f t="shared" si="3"/>
        <v>1.0999999999999979</v>
      </c>
      <c r="AC29" s="31">
        <f t="shared" si="4"/>
        <v>4.8458149779735581E-2</v>
      </c>
      <c r="AE29" s="28">
        <f>+'Proposed Rates'!G21</f>
        <v>2.47E-2</v>
      </c>
      <c r="AF29" s="25">
        <f>$F$18</f>
        <v>1000</v>
      </c>
      <c r="AG29" s="26">
        <f t="shared" si="14"/>
        <v>24.7</v>
      </c>
      <c r="AH29" s="27"/>
      <c r="AI29" s="30">
        <f t="shared" si="5"/>
        <v>0.89999999999999858</v>
      </c>
      <c r="AJ29" s="31">
        <f t="shared" si="6"/>
        <v>3.781512605042011E-2</v>
      </c>
      <c r="AL29" s="28">
        <f>+'Proposed Rates'!H21</f>
        <v>2.52E-2</v>
      </c>
      <c r="AM29" s="25">
        <f>$F$18</f>
        <v>1000</v>
      </c>
      <c r="AN29" s="26">
        <f t="shared" si="15"/>
        <v>25.2</v>
      </c>
      <c r="AO29" s="27"/>
      <c r="AP29" s="30">
        <f t="shared" si="7"/>
        <v>0.5</v>
      </c>
      <c r="AQ29" s="31">
        <f t="shared" si="8"/>
        <v>2.0242914979757085E-2</v>
      </c>
    </row>
    <row r="30" spans="2:43" x14ac:dyDescent="0.2">
      <c r="B30" s="21" t="s">
        <v>31</v>
      </c>
      <c r="C30" s="21"/>
      <c r="D30" s="22"/>
      <c r="E30" s="23"/>
      <c r="F30" s="24"/>
      <c r="G30" s="25">
        <f t="shared" ref="G30" si="16">$F$18</f>
        <v>1000</v>
      </c>
      <c r="H30" s="26">
        <f t="shared" si="0"/>
        <v>0</v>
      </c>
      <c r="I30" s="27"/>
      <c r="J30" s="28"/>
      <c r="K30" s="25">
        <f t="shared" ref="K30:K38" si="17">$F$18</f>
        <v>1000</v>
      </c>
      <c r="L30" s="26">
        <f t="shared" si="9"/>
        <v>0</v>
      </c>
      <c r="M30" s="27"/>
      <c r="N30" s="30">
        <f t="shared" si="10"/>
        <v>0</v>
      </c>
      <c r="O30" s="31" t="str">
        <f t="shared" si="11"/>
        <v/>
      </c>
      <c r="Q30" s="28"/>
      <c r="R30" s="25">
        <f t="shared" ref="R30:R38" si="18">$F$18</f>
        <v>1000</v>
      </c>
      <c r="S30" s="26">
        <f t="shared" si="12"/>
        <v>0</v>
      </c>
      <c r="T30" s="27"/>
      <c r="U30" s="30">
        <f t="shared" si="1"/>
        <v>0</v>
      </c>
      <c r="V30" s="31" t="str">
        <f t="shared" si="2"/>
        <v/>
      </c>
      <c r="X30" s="28"/>
      <c r="Y30" s="25">
        <f t="shared" ref="Y30:Y38" si="19">$F$18</f>
        <v>1000</v>
      </c>
      <c r="Z30" s="26">
        <f t="shared" si="13"/>
        <v>0</v>
      </c>
      <c r="AA30" s="27"/>
      <c r="AB30" s="30">
        <f t="shared" si="3"/>
        <v>0</v>
      </c>
      <c r="AC30" s="31" t="str">
        <f t="shared" si="4"/>
        <v/>
      </c>
      <c r="AE30" s="28"/>
      <c r="AF30" s="25">
        <f t="shared" ref="AF30:AF38" si="20">$F$18</f>
        <v>1000</v>
      </c>
      <c r="AG30" s="26">
        <f t="shared" si="14"/>
        <v>0</v>
      </c>
      <c r="AH30" s="27"/>
      <c r="AI30" s="30">
        <f t="shared" si="5"/>
        <v>0</v>
      </c>
      <c r="AJ30" s="31" t="str">
        <f t="shared" si="6"/>
        <v/>
      </c>
      <c r="AL30" s="28"/>
      <c r="AM30" s="25">
        <f t="shared" ref="AM30:AM38" si="21">$F$18</f>
        <v>1000</v>
      </c>
      <c r="AN30" s="26">
        <f t="shared" si="15"/>
        <v>0</v>
      </c>
      <c r="AO30" s="27"/>
      <c r="AP30" s="30">
        <f t="shared" si="7"/>
        <v>0</v>
      </c>
      <c r="AQ30" s="31" t="str">
        <f t="shared" si="8"/>
        <v/>
      </c>
    </row>
    <row r="31" spans="2:43" x14ac:dyDescent="0.2">
      <c r="B31" s="21" t="s">
        <v>32</v>
      </c>
      <c r="C31" s="21"/>
      <c r="D31" s="22" t="s">
        <v>30</v>
      </c>
      <c r="E31" s="23"/>
      <c r="F31" s="24">
        <v>0</v>
      </c>
      <c r="G31" s="25">
        <f>$F$18</f>
        <v>1000</v>
      </c>
      <c r="H31" s="26">
        <f t="shared" si="0"/>
        <v>0</v>
      </c>
      <c r="I31" s="27"/>
      <c r="J31" s="52">
        <f>+'Proposed Rates'!D68</f>
        <v>2.3000000000000001E-4</v>
      </c>
      <c r="K31" s="25">
        <f t="shared" si="17"/>
        <v>1000</v>
      </c>
      <c r="L31" s="26">
        <f t="shared" si="9"/>
        <v>0.23</v>
      </c>
      <c r="M31" s="27"/>
      <c r="N31" s="30">
        <f t="shared" si="10"/>
        <v>0.23</v>
      </c>
      <c r="O31" s="31" t="str">
        <f t="shared" si="11"/>
        <v/>
      </c>
      <c r="Q31" s="28"/>
      <c r="R31" s="25">
        <f t="shared" si="18"/>
        <v>1000</v>
      </c>
      <c r="S31" s="26">
        <f t="shared" si="12"/>
        <v>0</v>
      </c>
      <c r="T31" s="27"/>
      <c r="U31" s="30">
        <f t="shared" si="1"/>
        <v>-0.23</v>
      </c>
      <c r="V31" s="31">
        <f t="shared" si="2"/>
        <v>-1</v>
      </c>
      <c r="X31" s="28"/>
      <c r="Y31" s="25">
        <f t="shared" si="19"/>
        <v>1000</v>
      </c>
      <c r="Z31" s="26">
        <f t="shared" si="13"/>
        <v>0</v>
      </c>
      <c r="AA31" s="27"/>
      <c r="AB31" s="30">
        <f t="shared" si="3"/>
        <v>0</v>
      </c>
      <c r="AC31" s="31" t="str">
        <f t="shared" si="4"/>
        <v/>
      </c>
      <c r="AE31" s="28"/>
      <c r="AF31" s="25">
        <f t="shared" si="20"/>
        <v>1000</v>
      </c>
      <c r="AG31" s="26">
        <f t="shared" si="14"/>
        <v>0</v>
      </c>
      <c r="AH31" s="27"/>
      <c r="AI31" s="30">
        <f t="shared" si="5"/>
        <v>0</v>
      </c>
      <c r="AJ31" s="31" t="str">
        <f t="shared" si="6"/>
        <v/>
      </c>
      <c r="AL31" s="28"/>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8"/>
      <c r="R32" s="25">
        <f t="shared" si="18"/>
        <v>1000</v>
      </c>
      <c r="S32" s="26">
        <f t="shared" si="12"/>
        <v>0</v>
      </c>
      <c r="T32" s="27"/>
      <c r="U32" s="30">
        <f t="shared" si="1"/>
        <v>0</v>
      </c>
      <c r="V32" s="31" t="str">
        <f t="shared" si="2"/>
        <v/>
      </c>
      <c r="X32" s="28"/>
      <c r="Y32" s="25">
        <f t="shared" si="19"/>
        <v>1000</v>
      </c>
      <c r="Z32" s="26">
        <f t="shared" si="13"/>
        <v>0</v>
      </c>
      <c r="AA32" s="27"/>
      <c r="AB32" s="30">
        <f t="shared" si="3"/>
        <v>0</v>
      </c>
      <c r="AC32" s="31" t="str">
        <f t="shared" si="4"/>
        <v/>
      </c>
      <c r="AE32" s="28"/>
      <c r="AF32" s="25">
        <f t="shared" si="20"/>
        <v>1000</v>
      </c>
      <c r="AG32" s="26">
        <f t="shared" si="14"/>
        <v>0</v>
      </c>
      <c r="AH32" s="27"/>
      <c r="AI32" s="30">
        <f t="shared" si="5"/>
        <v>0</v>
      </c>
      <c r="AJ32" s="31" t="str">
        <f t="shared" si="6"/>
        <v/>
      </c>
      <c r="AL32" s="28"/>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37.72</v>
      </c>
      <c r="I39" s="40"/>
      <c r="J39" s="41"/>
      <c r="K39" s="42"/>
      <c r="L39" s="39">
        <f>SUM(L23:L38)</f>
        <v>39.059999999999995</v>
      </c>
      <c r="M39" s="40"/>
      <c r="N39" s="43">
        <f t="shared" si="10"/>
        <v>1.3399999999999963</v>
      </c>
      <c r="O39" s="44">
        <f t="shared" si="11"/>
        <v>3.5524920466595875E-2</v>
      </c>
      <c r="Q39" s="41"/>
      <c r="R39" s="42"/>
      <c r="S39" s="39">
        <f>SUM(S23:S38)</f>
        <v>40.570000000000007</v>
      </c>
      <c r="T39" s="40"/>
      <c r="U39" s="43">
        <f t="shared" si="1"/>
        <v>1.5100000000000122</v>
      </c>
      <c r="V39" s="44">
        <f t="shared" si="2"/>
        <v>3.8658474142345425E-2</v>
      </c>
      <c r="X39" s="41"/>
      <c r="Y39" s="42"/>
      <c r="Z39" s="39">
        <f>SUM(Z23:Z38)</f>
        <v>42.370000000000005</v>
      </c>
      <c r="AA39" s="40"/>
      <c r="AB39" s="43">
        <f t="shared" si="3"/>
        <v>1.7999999999999972</v>
      </c>
      <c r="AC39" s="44">
        <f t="shared" si="4"/>
        <v>4.4367759428148801E-2</v>
      </c>
      <c r="AE39" s="41"/>
      <c r="AF39" s="42"/>
      <c r="AG39" s="39">
        <f>SUM(AG23:AG38)</f>
        <v>43.870000000000005</v>
      </c>
      <c r="AH39" s="40"/>
      <c r="AI39" s="43">
        <f t="shared" si="5"/>
        <v>1.5</v>
      </c>
      <c r="AJ39" s="44">
        <f t="shared" si="6"/>
        <v>3.5402407363700726E-2</v>
      </c>
      <c r="AL39" s="41"/>
      <c r="AM39" s="42"/>
      <c r="AN39" s="39">
        <f>SUM(AN23:AN38)</f>
        <v>44.67</v>
      </c>
      <c r="AO39" s="40"/>
      <c r="AP39" s="43">
        <f t="shared" si="7"/>
        <v>0.79999999999999716</v>
      </c>
      <c r="AQ39" s="44">
        <f t="shared" si="8"/>
        <v>1.823569637565528E-2</v>
      </c>
    </row>
    <row r="40" spans="2:43" ht="38.25" x14ac:dyDescent="0.2">
      <c r="B40" s="46" t="str">
        <f>+'Res (100)'!B40</f>
        <v>Deferral/Variance Account Disposition Rate Rider Group 1</v>
      </c>
      <c r="C40" s="21"/>
      <c r="D40" s="22" t="s">
        <v>30</v>
      </c>
      <c r="E40" s="23"/>
      <c r="F40" s="24">
        <v>0</v>
      </c>
      <c r="G40" s="25">
        <f>$F$18</f>
        <v>1000</v>
      </c>
      <c r="H40" s="26">
        <f>G40*F40</f>
        <v>0</v>
      </c>
      <c r="I40" s="27"/>
      <c r="J40" s="28">
        <f>+'Proposed Rates'!D39</f>
        <v>-8.4000000000000003E-4</v>
      </c>
      <c r="K40" s="25">
        <f>$F$18</f>
        <v>1000</v>
      </c>
      <c r="L40" s="26">
        <f>K40*J40</f>
        <v>-0.84000000000000008</v>
      </c>
      <c r="M40" s="27"/>
      <c r="N40" s="30">
        <f>L40-H40</f>
        <v>-0.84000000000000008</v>
      </c>
      <c r="O40" s="31" t="str">
        <f>IF((H40)=0,"",(N40/H40))</f>
        <v/>
      </c>
      <c r="Q40" s="28"/>
      <c r="R40" s="25">
        <f>$F$18</f>
        <v>1000</v>
      </c>
      <c r="S40" s="26">
        <f>R40*Q40</f>
        <v>0</v>
      </c>
      <c r="T40" s="27"/>
      <c r="U40" s="30">
        <f t="shared" si="1"/>
        <v>0.84000000000000008</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1000</v>
      </c>
      <c r="H41" s="26">
        <f t="shared" ref="H41:H45" si="24">G41*F41</f>
        <v>0</v>
      </c>
      <c r="I41" s="47"/>
      <c r="J41" s="28">
        <f>+'Proposed Rates'!D53</f>
        <v>6.9999999999999994E-5</v>
      </c>
      <c r="K41" s="25">
        <f t="shared" ref="K41:K43" si="25">$F$18</f>
        <v>1000</v>
      </c>
      <c r="L41" s="26">
        <f t="shared" ref="L41:L45" si="26">K41*J41</f>
        <v>6.9999999999999993E-2</v>
      </c>
      <c r="M41" s="48"/>
      <c r="N41" s="30">
        <f t="shared" ref="N41:N45" si="27">L41-H41</f>
        <v>6.9999999999999993E-2</v>
      </c>
      <c r="O41" s="31" t="str">
        <f t="shared" ref="O41:O65" si="28">IF((H41)=0,"",(N41/H41))</f>
        <v/>
      </c>
      <c r="Q41" s="28"/>
      <c r="R41" s="25">
        <f t="shared" ref="R41:R43" si="29">$F$18</f>
        <v>1000</v>
      </c>
      <c r="S41" s="26">
        <f t="shared" ref="S41:S43" si="30">R41*Q41</f>
        <v>0</v>
      </c>
      <c r="T41" s="48"/>
      <c r="U41" s="30">
        <f t="shared" si="1"/>
        <v>-6.9999999999999993E-2</v>
      </c>
      <c r="V41" s="31">
        <f t="shared" si="2"/>
        <v>-1</v>
      </c>
      <c r="X41" s="28"/>
      <c r="Y41" s="25">
        <f t="shared" ref="Y41:Y43" si="31">$F$18</f>
        <v>1000</v>
      </c>
      <c r="Z41" s="26">
        <f t="shared" ref="Z41:Z43" si="32">Y41*X41</f>
        <v>0</v>
      </c>
      <c r="AA41" s="48"/>
      <c r="AB41" s="30">
        <f t="shared" si="3"/>
        <v>0</v>
      </c>
      <c r="AC41" s="31" t="str">
        <f t="shared" si="4"/>
        <v/>
      </c>
      <c r="AE41" s="28"/>
      <c r="AF41" s="25">
        <f t="shared" ref="AF41:AF43" si="33">$F$18</f>
        <v>1000</v>
      </c>
      <c r="AG41" s="26">
        <f t="shared" ref="AG41:AG43" si="34">AF41*AE41</f>
        <v>0</v>
      </c>
      <c r="AH41" s="48"/>
      <c r="AI41" s="30">
        <f t="shared" si="5"/>
        <v>0</v>
      </c>
      <c r="AJ41" s="31" t="str">
        <f t="shared" si="6"/>
        <v/>
      </c>
      <c r="AL41" s="28"/>
      <c r="AM41" s="25">
        <f t="shared" ref="AM41:AM43" si="35">$F$18</f>
        <v>1000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1000</v>
      </c>
      <c r="H42" s="26">
        <f t="shared" si="24"/>
        <v>0</v>
      </c>
      <c r="I42" s="47"/>
      <c r="J42" s="28">
        <f>+'Proposed Rates'!D98</f>
        <v>-1.5089999999999999E-3</v>
      </c>
      <c r="K42" s="25">
        <f t="shared" si="25"/>
        <v>1000</v>
      </c>
      <c r="L42" s="26">
        <f t="shared" si="26"/>
        <v>-1.5089999999999999</v>
      </c>
      <c r="M42" s="48"/>
      <c r="N42" s="30">
        <f t="shared" si="27"/>
        <v>-1.5089999999999999</v>
      </c>
      <c r="O42" s="31" t="str">
        <f t="shared" si="28"/>
        <v/>
      </c>
      <c r="Q42" s="28"/>
      <c r="R42" s="25">
        <f t="shared" si="29"/>
        <v>1000</v>
      </c>
      <c r="S42" s="26">
        <f t="shared" si="30"/>
        <v>0</v>
      </c>
      <c r="T42" s="48"/>
      <c r="U42" s="30">
        <f t="shared" si="1"/>
        <v>1.5089999999999999</v>
      </c>
      <c r="V42" s="31">
        <f t="shared" si="2"/>
        <v>-1</v>
      </c>
      <c r="X42" s="28"/>
      <c r="Y42" s="25">
        <f t="shared" si="31"/>
        <v>1000</v>
      </c>
      <c r="Z42" s="26">
        <f t="shared" si="32"/>
        <v>0</v>
      </c>
      <c r="AA42" s="48"/>
      <c r="AB42" s="30">
        <f t="shared" si="3"/>
        <v>0</v>
      </c>
      <c r="AC42" s="31" t="str">
        <f t="shared" si="4"/>
        <v/>
      </c>
      <c r="AE42" s="28"/>
      <c r="AF42" s="25">
        <f t="shared" si="33"/>
        <v>1000</v>
      </c>
      <c r="AG42" s="26">
        <f t="shared" si="34"/>
        <v>0</v>
      </c>
      <c r="AH42" s="48"/>
      <c r="AI42" s="30">
        <f t="shared" si="5"/>
        <v>0</v>
      </c>
      <c r="AJ42" s="31" t="str">
        <f t="shared" si="6"/>
        <v/>
      </c>
      <c r="AL42" s="28"/>
      <c r="AM42" s="25">
        <f t="shared" si="35"/>
        <v>1000</v>
      </c>
      <c r="AN42" s="26">
        <f t="shared" si="36"/>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25"/>
        <v>1000</v>
      </c>
      <c r="L43" s="26">
        <f t="shared" si="26"/>
        <v>0</v>
      </c>
      <c r="M43" s="48"/>
      <c r="N43" s="30">
        <f t="shared" si="27"/>
        <v>0</v>
      </c>
      <c r="O43" s="31" t="str">
        <f t="shared" si="28"/>
        <v/>
      </c>
      <c r="Q43" s="28"/>
      <c r="R43" s="25">
        <f t="shared" si="29"/>
        <v>1000</v>
      </c>
      <c r="S43" s="26">
        <f t="shared" si="30"/>
        <v>0</v>
      </c>
      <c r="T43" s="48"/>
      <c r="U43" s="30">
        <f t="shared" si="1"/>
        <v>0</v>
      </c>
      <c r="V43" s="31" t="str">
        <f t="shared" si="2"/>
        <v/>
      </c>
      <c r="X43" s="28"/>
      <c r="Y43" s="25">
        <f t="shared" si="31"/>
        <v>1000</v>
      </c>
      <c r="Z43" s="26">
        <f t="shared" si="32"/>
        <v>0</v>
      </c>
      <c r="AA43" s="48"/>
      <c r="AB43" s="30">
        <f t="shared" si="3"/>
        <v>0</v>
      </c>
      <c r="AC43" s="31" t="str">
        <f t="shared" si="4"/>
        <v/>
      </c>
      <c r="AE43" s="28"/>
      <c r="AF43" s="25">
        <f t="shared" si="33"/>
        <v>1000</v>
      </c>
      <c r="AG43" s="26">
        <f t="shared" si="34"/>
        <v>0</v>
      </c>
      <c r="AH43" s="48"/>
      <c r="AI43" s="30">
        <f t="shared" si="5"/>
        <v>0</v>
      </c>
      <c r="AJ43" s="31" t="str">
        <f t="shared" si="6"/>
        <v/>
      </c>
      <c r="AL43" s="28"/>
      <c r="AM43" s="25">
        <f t="shared" si="35"/>
        <v>1000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6.0000000000000002E-5</v>
      </c>
      <c r="K44" s="51">
        <f>$F$18*(1+J74)</f>
        <v>1033.5</v>
      </c>
      <c r="L44" s="26">
        <f>K44*J44</f>
        <v>6.2010000000000003E-2</v>
      </c>
      <c r="M44" s="27"/>
      <c r="N44" s="30">
        <f>L44-H44</f>
        <v>-1.3799999999999923E-4</v>
      </c>
      <c r="O44" s="31">
        <f>IF((H44)=0,"",(N44/H44))</f>
        <v>-2.2205058891677804E-3</v>
      </c>
      <c r="Q44" s="52">
        <f>+J44</f>
        <v>6.0000000000000002E-5</v>
      </c>
      <c r="R44" s="51">
        <f>$F$18*(1+Q74)</f>
        <v>1033.5</v>
      </c>
      <c r="S44" s="26">
        <f>R44*Q44</f>
        <v>6.2010000000000003E-2</v>
      </c>
      <c r="T44" s="27"/>
      <c r="U44" s="30">
        <f t="shared" si="1"/>
        <v>0</v>
      </c>
      <c r="V44" s="31">
        <f t="shared" si="2"/>
        <v>0</v>
      </c>
      <c r="X44" s="52">
        <f>+Q44</f>
        <v>6.0000000000000002E-5</v>
      </c>
      <c r="Y44" s="51">
        <f>$F$18*(1+X74)</f>
        <v>1033.5</v>
      </c>
      <c r="Z44" s="26">
        <f>Y44*X44</f>
        <v>6.2010000000000003E-2</v>
      </c>
      <c r="AA44" s="27"/>
      <c r="AB44" s="30">
        <f t="shared" si="3"/>
        <v>0</v>
      </c>
      <c r="AC44" s="31">
        <f t="shared" si="4"/>
        <v>0</v>
      </c>
      <c r="AE44" s="52">
        <f>+X44</f>
        <v>6.0000000000000002E-5</v>
      </c>
      <c r="AF44" s="51">
        <f>$F$18*(1+AE74)</f>
        <v>1033.5</v>
      </c>
      <c r="AG44" s="26">
        <f>AF44*AE44</f>
        <v>6.2010000000000003E-2</v>
      </c>
      <c r="AH44" s="27"/>
      <c r="AI44" s="30">
        <f t="shared" si="5"/>
        <v>0</v>
      </c>
      <c r="AJ44" s="31">
        <f t="shared" si="6"/>
        <v>0</v>
      </c>
      <c r="AL44" s="52">
        <f>+AE44</f>
        <v>6.0000000000000002E-5</v>
      </c>
      <c r="AM44" s="51">
        <f>$F$18*(1+AL74)</f>
        <v>1033.5</v>
      </c>
      <c r="AN44" s="26">
        <f>AM44*AL44</f>
        <v>6.2010000000000003E-2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33.5</v>
      </c>
      <c r="L45" s="26">
        <f t="shared" si="26"/>
        <v>3.4216900000000003</v>
      </c>
      <c r="M45" s="27"/>
      <c r="N45" s="30">
        <f t="shared" si="27"/>
        <v>-0.23492199999999519</v>
      </c>
      <c r="O45" s="31">
        <f t="shared" si="28"/>
        <v>-6.4245810055864688E-2</v>
      </c>
      <c r="Q45" s="55">
        <f>0.64*$Q$55+0.18*$Q$56+0.18*$Q$57</f>
        <v>0.10214000000000001</v>
      </c>
      <c r="R45" s="54">
        <f>$F$18*(1+Q74)-$F$18</f>
        <v>33.5</v>
      </c>
      <c r="S45" s="26">
        <f t="shared" ref="S45" si="37">R45*Q45</f>
        <v>3.4216900000000003</v>
      </c>
      <c r="T45" s="27"/>
      <c r="U45" s="30">
        <f t="shared" si="1"/>
        <v>0</v>
      </c>
      <c r="V45" s="31">
        <f t="shared" si="2"/>
        <v>0</v>
      </c>
      <c r="X45" s="55">
        <f>0.64*$X$55+0.18*$X$56+0.18*$X$57</f>
        <v>0.10214000000000001</v>
      </c>
      <c r="Y45" s="54">
        <f>$F$18*(1+X74)-$F$18</f>
        <v>33.5</v>
      </c>
      <c r="Z45" s="26">
        <f t="shared" ref="Z45" si="38">Y45*X45</f>
        <v>3.4216900000000003</v>
      </c>
      <c r="AA45" s="27"/>
      <c r="AB45" s="30">
        <f t="shared" si="3"/>
        <v>0</v>
      </c>
      <c r="AC45" s="31">
        <f t="shared" si="4"/>
        <v>0</v>
      </c>
      <c r="AE45" s="55">
        <f>0.64*$AE$55+0.18*$AE$56+0.18*$AE$57</f>
        <v>0.10214000000000001</v>
      </c>
      <c r="AF45" s="54">
        <f>$F$18*(1+AE74)-$F$18</f>
        <v>33.5</v>
      </c>
      <c r="AG45" s="26">
        <f t="shared" ref="AG45" si="39">AF45*AE45</f>
        <v>3.4216900000000003</v>
      </c>
      <c r="AH45" s="27"/>
      <c r="AI45" s="30">
        <f t="shared" si="5"/>
        <v>0</v>
      </c>
      <c r="AJ45" s="31">
        <f t="shared" si="6"/>
        <v>0</v>
      </c>
      <c r="AL45" s="55">
        <f>0.64*$AL$55+0.18*$AL$56+0.18*$AL$57</f>
        <v>0.10214000000000001</v>
      </c>
      <c r="AM45" s="54">
        <f>$F$18*(1+AL74)-$F$18</f>
        <v>33.5</v>
      </c>
      <c r="AN45" s="26">
        <f t="shared" ref="AN45" si="40">AM45*AL45</f>
        <v>3.4216900000000003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42.228759999999994</v>
      </c>
      <c r="I47" s="40"/>
      <c r="J47" s="59"/>
      <c r="K47" s="61"/>
      <c r="L47" s="60">
        <f>SUM(L40:L46)+L39</f>
        <v>41.054699999999997</v>
      </c>
      <c r="M47" s="40"/>
      <c r="N47" s="43">
        <f t="shared" ref="N47:N65" si="41">L47-H47</f>
        <v>-1.1740599999999972</v>
      </c>
      <c r="O47" s="44">
        <f t="shared" si="28"/>
        <v>-2.7802379231594707E-2</v>
      </c>
      <c r="Q47" s="59"/>
      <c r="R47" s="61"/>
      <c r="S47" s="60">
        <f>SUM(S40:S46)+S39</f>
        <v>44.843700000000005</v>
      </c>
      <c r="T47" s="40"/>
      <c r="U47" s="43">
        <f t="shared" si="1"/>
        <v>3.7890000000000086</v>
      </c>
      <c r="V47" s="44">
        <f t="shared" si="2"/>
        <v>9.2291503774233133E-2</v>
      </c>
      <c r="X47" s="59"/>
      <c r="Y47" s="61"/>
      <c r="Z47" s="60">
        <f>SUM(Z40:Z46)+Z39</f>
        <v>46.643700000000003</v>
      </c>
      <c r="AA47" s="40"/>
      <c r="AB47" s="43">
        <f t="shared" si="3"/>
        <v>1.7999999999999972</v>
      </c>
      <c r="AC47" s="44">
        <f t="shared" si="4"/>
        <v>4.013941757705089E-2</v>
      </c>
      <c r="AE47" s="59"/>
      <c r="AF47" s="61"/>
      <c r="AG47" s="60">
        <f>SUM(AG40:AG46)+AG39</f>
        <v>48.143700000000003</v>
      </c>
      <c r="AH47" s="40"/>
      <c r="AI47" s="43">
        <f t="shared" si="5"/>
        <v>1.5</v>
      </c>
      <c r="AJ47" s="44">
        <f t="shared" si="6"/>
        <v>3.2158683809389049E-2</v>
      </c>
      <c r="AL47" s="59"/>
      <c r="AM47" s="61"/>
      <c r="AN47" s="60">
        <f>SUM(AN40:AN46)+AN39</f>
        <v>48.9437</v>
      </c>
      <c r="AO47" s="40"/>
      <c r="AP47" s="43">
        <f t="shared" si="7"/>
        <v>0.79999999999999716</v>
      </c>
      <c r="AQ47" s="44">
        <f t="shared" si="8"/>
        <v>1.6616919763125747E-2</v>
      </c>
    </row>
    <row r="48" spans="2:43" x14ac:dyDescent="0.2">
      <c r="B48" s="27" t="s">
        <v>39</v>
      </c>
      <c r="C48" s="27"/>
      <c r="D48" s="62" t="s">
        <v>30</v>
      </c>
      <c r="E48" s="63"/>
      <c r="F48" s="28">
        <v>7.0000000000000001E-3</v>
      </c>
      <c r="G48" s="64">
        <f>F18*(1+F74)</f>
        <v>1035.8</v>
      </c>
      <c r="H48" s="26">
        <f>G48*F48</f>
        <v>7.2505999999999995</v>
      </c>
      <c r="I48" s="27"/>
      <c r="J48" s="28">
        <f>+F48</f>
        <v>7.0000000000000001E-3</v>
      </c>
      <c r="K48" s="65">
        <f>F18*(1+J74)</f>
        <v>1033.5</v>
      </c>
      <c r="L48" s="26">
        <f>K48*J48</f>
        <v>7.2344999999999997</v>
      </c>
      <c r="M48" s="27"/>
      <c r="N48" s="30">
        <f t="shared" si="41"/>
        <v>-1.6099999999999781E-2</v>
      </c>
      <c r="O48" s="31">
        <f t="shared" si="28"/>
        <v>-2.2205058891677631E-3</v>
      </c>
      <c r="Q48" s="28">
        <f>+J48</f>
        <v>7.0000000000000001E-3</v>
      </c>
      <c r="R48" s="65">
        <f>$F$18*(1+Q74)</f>
        <v>1033.5</v>
      </c>
      <c r="S48" s="26">
        <f>R48*Q48</f>
        <v>7.2344999999999997</v>
      </c>
      <c r="T48" s="27"/>
      <c r="U48" s="30">
        <f t="shared" si="1"/>
        <v>0</v>
      </c>
      <c r="V48" s="31">
        <f t="shared" si="2"/>
        <v>0</v>
      </c>
      <c r="X48" s="28">
        <f>+Q48</f>
        <v>7.0000000000000001E-3</v>
      </c>
      <c r="Y48" s="65">
        <f>$F$18*(1+X74)</f>
        <v>1033.5</v>
      </c>
      <c r="Z48" s="26">
        <f>Y48*X48</f>
        <v>7.2344999999999997</v>
      </c>
      <c r="AA48" s="27"/>
      <c r="AB48" s="30">
        <f t="shared" si="3"/>
        <v>0</v>
      </c>
      <c r="AC48" s="31">
        <f t="shared" si="4"/>
        <v>0</v>
      </c>
      <c r="AE48" s="28">
        <f>+X48</f>
        <v>7.0000000000000001E-3</v>
      </c>
      <c r="AF48" s="65">
        <f>$F$18*(1+AE74)</f>
        <v>1033.5</v>
      </c>
      <c r="AG48" s="26">
        <f>AF48*AE48</f>
        <v>7.2344999999999997</v>
      </c>
      <c r="AH48" s="27"/>
      <c r="AI48" s="30">
        <f t="shared" si="5"/>
        <v>0</v>
      </c>
      <c r="AJ48" s="31">
        <f t="shared" si="6"/>
        <v>0</v>
      </c>
      <c r="AL48" s="28">
        <f>+AE48</f>
        <v>7.0000000000000001E-3</v>
      </c>
      <c r="AM48" s="65">
        <f>$F$18*(1+AL74)</f>
        <v>1033.5</v>
      </c>
      <c r="AN48" s="26">
        <f>AM48*AL48</f>
        <v>7.2344999999999997</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1033.5</v>
      </c>
      <c r="L49" s="26">
        <f>K49*J49</f>
        <v>4.1340000000000003</v>
      </c>
      <c r="M49" s="27"/>
      <c r="N49" s="30">
        <f t="shared" si="41"/>
        <v>-9.1999999999998749E-3</v>
      </c>
      <c r="O49" s="31">
        <f t="shared" si="28"/>
        <v>-2.2205058891677626E-3</v>
      </c>
      <c r="Q49" s="28">
        <f>+J49</f>
        <v>4.0000000000000001E-3</v>
      </c>
      <c r="R49" s="65">
        <f>R48</f>
        <v>1033.5</v>
      </c>
      <c r="S49" s="26">
        <f>R49*Q49</f>
        <v>4.1340000000000003</v>
      </c>
      <c r="T49" s="27"/>
      <c r="U49" s="30">
        <f t="shared" si="1"/>
        <v>0</v>
      </c>
      <c r="V49" s="31">
        <f t="shared" si="2"/>
        <v>0</v>
      </c>
      <c r="X49" s="28">
        <f>+Q49</f>
        <v>4.0000000000000001E-3</v>
      </c>
      <c r="Y49" s="65">
        <f>Y48</f>
        <v>1033.5</v>
      </c>
      <c r="Z49" s="26">
        <f>Y49*X49</f>
        <v>4.1340000000000003</v>
      </c>
      <c r="AA49" s="27"/>
      <c r="AB49" s="30">
        <f t="shared" si="3"/>
        <v>0</v>
      </c>
      <c r="AC49" s="31">
        <f t="shared" si="4"/>
        <v>0</v>
      </c>
      <c r="AE49" s="28">
        <f>+X49</f>
        <v>4.0000000000000001E-3</v>
      </c>
      <c r="AF49" s="65">
        <f>AF48</f>
        <v>1033.5</v>
      </c>
      <c r="AG49" s="26">
        <f>AF49*AE49</f>
        <v>4.1340000000000003</v>
      </c>
      <c r="AH49" s="27"/>
      <c r="AI49" s="30">
        <f t="shared" si="5"/>
        <v>0</v>
      </c>
      <c r="AJ49" s="31">
        <f t="shared" si="6"/>
        <v>0</v>
      </c>
      <c r="AL49" s="28">
        <f>+AE49</f>
        <v>4.0000000000000001E-3</v>
      </c>
      <c r="AM49" s="65">
        <f>AM48</f>
        <v>1033.5</v>
      </c>
      <c r="AN49" s="26">
        <f>AM49*AL49</f>
        <v>4.1340000000000003</v>
      </c>
      <c r="AO49" s="27"/>
      <c r="AP49" s="30">
        <f t="shared" si="7"/>
        <v>0</v>
      </c>
      <c r="AQ49" s="31">
        <f t="shared" si="8"/>
        <v>0</v>
      </c>
    </row>
    <row r="50" spans="2:43" ht="25.5" x14ac:dyDescent="0.2">
      <c r="B50" s="56" t="s">
        <v>41</v>
      </c>
      <c r="C50" s="35"/>
      <c r="D50" s="35"/>
      <c r="E50" s="35"/>
      <c r="F50" s="67"/>
      <c r="G50" s="59"/>
      <c r="H50" s="60">
        <f>SUM(H47:H49)</f>
        <v>53.622559999999993</v>
      </c>
      <c r="I50" s="68"/>
      <c r="J50" s="69"/>
      <c r="K50" s="70"/>
      <c r="L50" s="60">
        <f>SUM(L47:L49)</f>
        <v>52.423199999999994</v>
      </c>
      <c r="M50" s="68"/>
      <c r="N50" s="43">
        <f t="shared" si="41"/>
        <v>-1.1993599999999986</v>
      </c>
      <c r="O50" s="44">
        <f t="shared" si="28"/>
        <v>-2.2366705356849783E-2</v>
      </c>
      <c r="Q50" s="69"/>
      <c r="R50" s="70"/>
      <c r="S50" s="60">
        <f>SUM(S47:S49)</f>
        <v>56.212200000000003</v>
      </c>
      <c r="T50" s="68"/>
      <c r="U50" s="43">
        <f t="shared" si="1"/>
        <v>3.7890000000000086</v>
      </c>
      <c r="V50" s="44">
        <f t="shared" si="2"/>
        <v>7.2277159730806381E-2</v>
      </c>
      <c r="X50" s="69"/>
      <c r="Y50" s="70"/>
      <c r="Z50" s="60">
        <f>SUM(Z47:Z49)</f>
        <v>58.0122</v>
      </c>
      <c r="AA50" s="68"/>
      <c r="AB50" s="43">
        <f t="shared" si="3"/>
        <v>1.7999999999999972</v>
      </c>
      <c r="AC50" s="44">
        <f t="shared" si="4"/>
        <v>3.2021518460405338E-2</v>
      </c>
      <c r="AE50" s="69"/>
      <c r="AF50" s="70"/>
      <c r="AG50" s="60">
        <f>SUM(AG47:AG49)</f>
        <v>59.5122</v>
      </c>
      <c r="AH50" s="68"/>
      <c r="AI50" s="43">
        <f t="shared" si="5"/>
        <v>1.5</v>
      </c>
      <c r="AJ50" s="44">
        <f t="shared" si="6"/>
        <v>2.5856630157104883E-2</v>
      </c>
      <c r="AL50" s="69"/>
      <c r="AM50" s="70"/>
      <c r="AN50" s="60">
        <f>SUM(AN47:AN49)</f>
        <v>60.312199999999997</v>
      </c>
      <c r="AO50" s="68"/>
      <c r="AP50" s="43">
        <f t="shared" si="7"/>
        <v>0.79999999999999716</v>
      </c>
      <c r="AQ50" s="44">
        <f t="shared" si="8"/>
        <v>1.3442621848965374E-2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1033.5</v>
      </c>
      <c r="L51" s="73">
        <f t="shared" ref="L51:L57" si="43">K51*J51</f>
        <v>4.5474000000000006</v>
      </c>
      <c r="M51" s="27"/>
      <c r="N51" s="30">
        <f t="shared" si="41"/>
        <v>-1.0119999999999685E-2</v>
      </c>
      <c r="O51" s="74">
        <f t="shared" si="28"/>
        <v>-2.2205058891677236E-3</v>
      </c>
      <c r="Q51" s="72">
        <f>+J51</f>
        <v>4.4000000000000003E-3</v>
      </c>
      <c r="R51" s="65">
        <f>R49</f>
        <v>1033.5</v>
      </c>
      <c r="S51" s="73">
        <f t="shared" ref="S51:S57" si="44">R51*Q51</f>
        <v>4.5474000000000006</v>
      </c>
      <c r="T51" s="27"/>
      <c r="U51" s="30">
        <f t="shared" si="1"/>
        <v>0</v>
      </c>
      <c r="V51" s="74">
        <f t="shared" si="2"/>
        <v>0</v>
      </c>
      <c r="X51" s="72">
        <f>+Q51</f>
        <v>4.4000000000000003E-3</v>
      </c>
      <c r="Y51" s="65">
        <f>Y49</f>
        <v>1033.5</v>
      </c>
      <c r="Z51" s="73">
        <f t="shared" ref="Z51:Z57" si="45">Y51*X51</f>
        <v>4.5474000000000006</v>
      </c>
      <c r="AA51" s="27"/>
      <c r="AB51" s="30">
        <f t="shared" si="3"/>
        <v>0</v>
      </c>
      <c r="AC51" s="74">
        <f t="shared" si="4"/>
        <v>0</v>
      </c>
      <c r="AE51" s="72">
        <f>+X51</f>
        <v>4.4000000000000003E-3</v>
      </c>
      <c r="AF51" s="65">
        <f>AF49</f>
        <v>1033.5</v>
      </c>
      <c r="AG51" s="73">
        <f t="shared" ref="AG51:AG57" si="46">AF51*AE51</f>
        <v>4.5474000000000006</v>
      </c>
      <c r="AH51" s="27"/>
      <c r="AI51" s="30">
        <f t="shared" si="5"/>
        <v>0</v>
      </c>
      <c r="AJ51" s="74">
        <f t="shared" si="6"/>
        <v>0</v>
      </c>
      <c r="AL51" s="72">
        <f>+AE51</f>
        <v>4.4000000000000003E-3</v>
      </c>
      <c r="AM51" s="65">
        <f>AM49</f>
        <v>1033.5</v>
      </c>
      <c r="AN51" s="73">
        <f t="shared" ref="AN51:AN57" si="47">AM51*AL51</f>
        <v>4.5474000000000006</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1033.5</v>
      </c>
      <c r="L52" s="73">
        <f t="shared" si="43"/>
        <v>1.34355</v>
      </c>
      <c r="M52" s="27"/>
      <c r="N52" s="30">
        <f t="shared" si="41"/>
        <v>-2.9899999999998261E-3</v>
      </c>
      <c r="O52" s="74">
        <f t="shared" si="28"/>
        <v>-2.2205058891676642E-3</v>
      </c>
      <c r="Q52" s="72">
        <f>+J52</f>
        <v>1.2999999999999999E-3</v>
      </c>
      <c r="R52" s="65">
        <f>R49</f>
        <v>1033.5</v>
      </c>
      <c r="S52" s="73">
        <f t="shared" si="44"/>
        <v>1.34355</v>
      </c>
      <c r="T52" s="27"/>
      <c r="U52" s="30">
        <f t="shared" si="1"/>
        <v>0</v>
      </c>
      <c r="V52" s="74">
        <f t="shared" si="2"/>
        <v>0</v>
      </c>
      <c r="X52" s="72">
        <f>+Q52</f>
        <v>1.2999999999999999E-3</v>
      </c>
      <c r="Y52" s="65">
        <f>Y49</f>
        <v>1033.5</v>
      </c>
      <c r="Z52" s="73">
        <f t="shared" si="45"/>
        <v>1.34355</v>
      </c>
      <c r="AA52" s="27"/>
      <c r="AB52" s="30">
        <f t="shared" si="3"/>
        <v>0</v>
      </c>
      <c r="AC52" s="74">
        <f t="shared" si="4"/>
        <v>0</v>
      </c>
      <c r="AE52" s="72">
        <f>+X52</f>
        <v>1.2999999999999999E-3</v>
      </c>
      <c r="AF52" s="65">
        <f>AF49</f>
        <v>1033.5</v>
      </c>
      <c r="AG52" s="73">
        <f t="shared" si="46"/>
        <v>1.34355</v>
      </c>
      <c r="AH52" s="27"/>
      <c r="AI52" s="30">
        <f t="shared" si="5"/>
        <v>0</v>
      </c>
      <c r="AJ52" s="74">
        <f t="shared" si="6"/>
        <v>0</v>
      </c>
      <c r="AL52" s="72">
        <f>+AE52</f>
        <v>1.2999999999999999E-3</v>
      </c>
      <c r="AM52" s="65">
        <f>AM49</f>
        <v>1033.5</v>
      </c>
      <c r="AN52" s="73">
        <f t="shared" si="47"/>
        <v>1.34355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8"/>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8"/>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8"/>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8"/>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250</v>
      </c>
      <c r="H59" s="73">
        <f>G59*F59</f>
        <v>27.5</v>
      </c>
      <c r="I59" s="83"/>
      <c r="J59" s="72">
        <v>0.11</v>
      </c>
      <c r="K59" s="82">
        <f>$G$59</f>
        <v>250</v>
      </c>
      <c r="L59" s="73">
        <f>K59*J59</f>
        <v>27.5</v>
      </c>
      <c r="M59" s="83"/>
      <c r="N59" s="84">
        <f t="shared" si="41"/>
        <v>0</v>
      </c>
      <c r="O59" s="74">
        <f t="shared" si="28"/>
        <v>0</v>
      </c>
      <c r="Q59" s="72">
        <v>0.11</v>
      </c>
      <c r="R59" s="82">
        <f>$G$59</f>
        <v>250</v>
      </c>
      <c r="S59" s="73">
        <f>R59*Q59</f>
        <v>27.5</v>
      </c>
      <c r="T59" s="83"/>
      <c r="U59" s="84">
        <f t="shared" si="1"/>
        <v>0</v>
      </c>
      <c r="V59" s="74">
        <f t="shared" si="2"/>
        <v>0</v>
      </c>
      <c r="X59" s="72">
        <v>0.11</v>
      </c>
      <c r="Y59" s="82">
        <f>$G$59</f>
        <v>250</v>
      </c>
      <c r="Z59" s="73">
        <f>Y59*X59</f>
        <v>27.5</v>
      </c>
      <c r="AA59" s="83"/>
      <c r="AB59" s="84">
        <f t="shared" si="3"/>
        <v>0</v>
      </c>
      <c r="AC59" s="74">
        <f t="shared" si="4"/>
        <v>0</v>
      </c>
      <c r="AE59" s="72">
        <v>0.11</v>
      </c>
      <c r="AF59" s="82">
        <f>$G$59</f>
        <v>250</v>
      </c>
      <c r="AG59" s="73">
        <f>AF59*AE59</f>
        <v>27.5</v>
      </c>
      <c r="AH59" s="83"/>
      <c r="AI59" s="84">
        <f t="shared" si="5"/>
        <v>0</v>
      </c>
      <c r="AJ59" s="74">
        <f t="shared" si="6"/>
        <v>0</v>
      </c>
      <c r="AL59" s="72">
        <v>0.11</v>
      </c>
      <c r="AM59" s="82">
        <f>$G$59</f>
        <v>250</v>
      </c>
      <c r="AN59" s="73">
        <f>AM59*AL59</f>
        <v>27.5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168.85662000000002</v>
      </c>
      <c r="I61" s="100"/>
      <c r="J61" s="101"/>
      <c r="K61" s="101"/>
      <c r="L61" s="103">
        <f>SUM(L51:L57,L50)</f>
        <v>167.64415</v>
      </c>
      <c r="M61" s="102"/>
      <c r="N61" s="103">
        <f t="shared" ref="N61" si="48">L61-H61</f>
        <v>-1.2124700000000246</v>
      </c>
      <c r="O61" s="104">
        <f t="shared" ref="O61" si="49">IF((H61)=0,"",(N61/H61))</f>
        <v>-7.1804706264997154E-3</v>
      </c>
      <c r="Q61" s="101"/>
      <c r="R61" s="101"/>
      <c r="S61" s="103">
        <f>SUM(S51:S57,S50)</f>
        <v>171.43315000000001</v>
      </c>
      <c r="T61" s="102"/>
      <c r="U61" s="103">
        <f t="shared" si="1"/>
        <v>3.7890000000000157</v>
      </c>
      <c r="V61" s="104">
        <f>IF((L61)=0,"",(U61/L61))</f>
        <v>2.2601444786471917E-2</v>
      </c>
      <c r="X61" s="101"/>
      <c r="Y61" s="101"/>
      <c r="Z61" s="103">
        <f>SUM(Z51:Z57,Z50)</f>
        <v>173.23314999999999</v>
      </c>
      <c r="AA61" s="102"/>
      <c r="AB61" s="103">
        <f t="shared" si="3"/>
        <v>1.7999999999999829</v>
      </c>
      <c r="AC61" s="104">
        <f>IF((S61)=0,"",(AB61/S61))</f>
        <v>1.0499719569989718E-2</v>
      </c>
      <c r="AE61" s="101"/>
      <c r="AF61" s="101"/>
      <c r="AG61" s="103">
        <f>SUM(AG51:AG57,AG50)</f>
        <v>174.73314999999999</v>
      </c>
      <c r="AH61" s="102"/>
      <c r="AI61" s="103">
        <f t="shared" ref="AI61:AI65" si="50">AG61-Z61</f>
        <v>1.5</v>
      </c>
      <c r="AJ61" s="104">
        <f>IF((Z61)=0,"",(AI61/Z61))</f>
        <v>8.6588508030939811E-3</v>
      </c>
      <c r="AL61" s="101"/>
      <c r="AM61" s="101"/>
      <c r="AN61" s="103">
        <f>SUM(AN51:AN57,AN50)</f>
        <v>175.53315000000001</v>
      </c>
      <c r="AO61" s="102"/>
      <c r="AP61" s="103">
        <f t="shared" ref="AP61:AP65" si="51">AN61-AG61</f>
        <v>0.80000000000001137</v>
      </c>
      <c r="AQ61" s="104">
        <f>IF((AG61)=0,"",(AP61/AG61))</f>
        <v>4.5784099926087949E-3</v>
      </c>
    </row>
    <row r="62" spans="2:43" x14ac:dyDescent="0.2">
      <c r="B62" s="105" t="s">
        <v>52</v>
      </c>
      <c r="C62" s="21"/>
      <c r="D62" s="21"/>
      <c r="E62" s="21"/>
      <c r="F62" s="106">
        <v>0.13</v>
      </c>
      <c r="G62" s="107"/>
      <c r="H62" s="108">
        <f>H61*F62</f>
        <v>21.951360600000005</v>
      </c>
      <c r="I62" s="109"/>
      <c r="J62" s="110">
        <v>0.13</v>
      </c>
      <c r="K62" s="109"/>
      <c r="L62" s="111">
        <f>L61*J62</f>
        <v>21.793739500000001</v>
      </c>
      <c r="M62" s="112"/>
      <c r="N62" s="113">
        <f t="shared" si="41"/>
        <v>-0.15762110000000362</v>
      </c>
      <c r="O62" s="114">
        <f t="shared" si="28"/>
        <v>-7.1804706264997345E-3</v>
      </c>
      <c r="Q62" s="110">
        <v>0.13</v>
      </c>
      <c r="R62" s="109"/>
      <c r="S62" s="111">
        <f>S61*Q62</f>
        <v>22.286309500000002</v>
      </c>
      <c r="T62" s="112"/>
      <c r="U62" s="113">
        <f t="shared" si="1"/>
        <v>0.49257000000000062</v>
      </c>
      <c r="V62" s="114">
        <f t="shared" ref="V62:V71" si="52">IF((L62)=0,"",(U62/L62))</f>
        <v>2.2601444786471848E-2</v>
      </c>
      <c r="X62" s="110">
        <v>0.13</v>
      </c>
      <c r="Y62" s="109"/>
      <c r="Z62" s="111">
        <f>Z61*X62</f>
        <v>22.5203095</v>
      </c>
      <c r="AA62" s="112"/>
      <c r="AB62" s="113">
        <f t="shared" si="3"/>
        <v>0.23399999999999821</v>
      </c>
      <c r="AC62" s="114">
        <f t="shared" ref="AC62:AC71" si="53">IF((S62)=0,"",(AB62/S62))</f>
        <v>1.0499719569989737E-2</v>
      </c>
      <c r="AE62" s="110">
        <v>0.13</v>
      </c>
      <c r="AF62" s="109"/>
      <c r="AG62" s="111">
        <f>AG61*AE62</f>
        <v>22.7153095</v>
      </c>
      <c r="AH62" s="112"/>
      <c r="AI62" s="113">
        <f t="shared" si="50"/>
        <v>0.19500000000000028</v>
      </c>
      <c r="AJ62" s="114">
        <f t="shared" ref="AJ62:AJ71" si="54">IF((Z62)=0,"",(AI62/Z62))</f>
        <v>8.6588508030939933E-3</v>
      </c>
      <c r="AL62" s="110">
        <v>0.13</v>
      </c>
      <c r="AM62" s="109"/>
      <c r="AN62" s="111">
        <f>AN61*AL62</f>
        <v>22.819309500000003</v>
      </c>
      <c r="AO62" s="112"/>
      <c r="AP62" s="113">
        <f t="shared" si="51"/>
        <v>0.10400000000000276</v>
      </c>
      <c r="AQ62" s="114">
        <f t="shared" ref="AQ62:AQ71" si="55">IF((AG62)=0,"",(AP62/AG62))</f>
        <v>4.5784099926088504E-3</v>
      </c>
    </row>
    <row r="63" spans="2:43" x14ac:dyDescent="0.2">
      <c r="B63" s="115" t="s">
        <v>53</v>
      </c>
      <c r="C63" s="21"/>
      <c r="D63" s="21"/>
      <c r="E63" s="21"/>
      <c r="F63" s="116"/>
      <c r="G63" s="107"/>
      <c r="H63" s="108">
        <f>H61+H62</f>
        <v>190.80798060000004</v>
      </c>
      <c r="I63" s="109"/>
      <c r="J63" s="109"/>
      <c r="K63" s="109"/>
      <c r="L63" s="111">
        <f>L61+L62</f>
        <v>189.43788949999998</v>
      </c>
      <c r="M63" s="112"/>
      <c r="N63" s="113">
        <f t="shared" si="41"/>
        <v>-1.3700911000000531</v>
      </c>
      <c r="O63" s="114">
        <f t="shared" si="28"/>
        <v>-7.1804706264998481E-3</v>
      </c>
      <c r="Q63" s="109"/>
      <c r="R63" s="109"/>
      <c r="S63" s="111">
        <f>S61+S62</f>
        <v>193.71945950000003</v>
      </c>
      <c r="T63" s="112"/>
      <c r="U63" s="113">
        <f t="shared" si="1"/>
        <v>4.2815700000000447</v>
      </c>
      <c r="V63" s="114">
        <f t="shared" si="52"/>
        <v>2.2601444786472059E-2</v>
      </c>
      <c r="X63" s="109"/>
      <c r="Y63" s="109"/>
      <c r="Z63" s="111">
        <f>Z61+Z62</f>
        <v>195.75345949999999</v>
      </c>
      <c r="AA63" s="112"/>
      <c r="AB63" s="113">
        <f t="shared" si="3"/>
        <v>2.0339999999999634</v>
      </c>
      <c r="AC63" s="114">
        <f t="shared" si="53"/>
        <v>1.0499719569989628E-2</v>
      </c>
      <c r="AE63" s="109"/>
      <c r="AF63" s="109"/>
      <c r="AG63" s="111">
        <f>AG61+AG62</f>
        <v>197.44845949999998</v>
      </c>
      <c r="AH63" s="112"/>
      <c r="AI63" s="113">
        <f t="shared" si="50"/>
        <v>1.6949999999999932</v>
      </c>
      <c r="AJ63" s="114">
        <f t="shared" si="54"/>
        <v>8.6588508030939464E-3</v>
      </c>
      <c r="AL63" s="109"/>
      <c r="AM63" s="109"/>
      <c r="AN63" s="111">
        <f>AN61+AN62</f>
        <v>198.35245950000001</v>
      </c>
      <c r="AO63" s="112"/>
      <c r="AP63" s="113">
        <f t="shared" si="51"/>
        <v>0.90400000000002478</v>
      </c>
      <c r="AQ63" s="114">
        <f t="shared" si="55"/>
        <v>4.5784099926088557E-3</v>
      </c>
    </row>
    <row r="64" spans="2:43" ht="15.75" customHeight="1" x14ac:dyDescent="0.2">
      <c r="B64" s="268" t="s">
        <v>54</v>
      </c>
      <c r="C64" s="268"/>
      <c r="D64" s="268"/>
      <c r="E64" s="21"/>
      <c r="F64" s="116"/>
      <c r="G64" s="107"/>
      <c r="H64" s="117">
        <f>ROUND(-H63*10%,2)</f>
        <v>-19.079999999999998</v>
      </c>
      <c r="I64" s="109"/>
      <c r="J64" s="109"/>
      <c r="K64" s="109"/>
      <c r="L64" s="118">
        <f>ROUND(-L63*10%,2)</f>
        <v>-18.940000000000001</v>
      </c>
      <c r="M64" s="112"/>
      <c r="N64" s="118">
        <f t="shared" si="41"/>
        <v>0.13999999999999702</v>
      </c>
      <c r="O64" s="119">
        <f t="shared" si="28"/>
        <v>-7.337526205450578E-3</v>
      </c>
      <c r="Q64" s="109"/>
      <c r="R64" s="109"/>
      <c r="S64" s="118">
        <f>ROUND(-S63*10%,2)</f>
        <v>-19.37</v>
      </c>
      <c r="T64" s="112"/>
      <c r="U64" s="118">
        <f t="shared" si="1"/>
        <v>-0.42999999999999972</v>
      </c>
      <c r="V64" s="119">
        <f t="shared" si="52"/>
        <v>2.2703273495248137E-2</v>
      </c>
      <c r="X64" s="109"/>
      <c r="Y64" s="109"/>
      <c r="Z64" s="118">
        <f>ROUND(-Z63*10%,2)</f>
        <v>-19.579999999999998</v>
      </c>
      <c r="AA64" s="112"/>
      <c r="AB64" s="118">
        <f t="shared" si="3"/>
        <v>-0.2099999999999973</v>
      </c>
      <c r="AC64" s="119">
        <f t="shared" si="53"/>
        <v>1.0841507485802648E-2</v>
      </c>
      <c r="AE64" s="109"/>
      <c r="AF64" s="109"/>
      <c r="AG64" s="118">
        <f>ROUND(-AG63*10%,2)</f>
        <v>-19.739999999999998</v>
      </c>
      <c r="AH64" s="112"/>
      <c r="AI64" s="118">
        <f t="shared" si="50"/>
        <v>-0.16000000000000014</v>
      </c>
      <c r="AJ64" s="119">
        <f t="shared" si="54"/>
        <v>8.1716036772216619E-3</v>
      </c>
      <c r="AL64" s="109"/>
      <c r="AM64" s="109"/>
      <c r="AN64" s="118">
        <f>ROUND(-AN63*10%,2)</f>
        <v>-19.84</v>
      </c>
      <c r="AO64" s="112"/>
      <c r="AP64" s="118">
        <f t="shared" si="51"/>
        <v>-0.10000000000000142</v>
      </c>
      <c r="AQ64" s="119">
        <f t="shared" si="55"/>
        <v>5.065856129685989E-3</v>
      </c>
    </row>
    <row r="65" spans="1:43" ht="13.5" thickBot="1" x14ac:dyDescent="0.25">
      <c r="B65" s="269" t="s">
        <v>55</v>
      </c>
      <c r="C65" s="269"/>
      <c r="D65" s="269"/>
      <c r="E65" s="120"/>
      <c r="F65" s="121"/>
      <c r="G65" s="122"/>
      <c r="H65" s="123">
        <f>H63+H64</f>
        <v>171.72798060000002</v>
      </c>
      <c r="I65" s="124"/>
      <c r="J65" s="124"/>
      <c r="K65" s="124"/>
      <c r="L65" s="125">
        <f>L63+L64</f>
        <v>170.49788949999999</v>
      </c>
      <c r="M65" s="126"/>
      <c r="N65" s="127">
        <f t="shared" si="41"/>
        <v>-1.2300911000000383</v>
      </c>
      <c r="O65" s="128">
        <f t="shared" si="28"/>
        <v>-7.1630208175873589E-3</v>
      </c>
      <c r="Q65" s="124"/>
      <c r="R65" s="124"/>
      <c r="S65" s="125">
        <f>S63+S64</f>
        <v>174.34945950000002</v>
      </c>
      <c r="T65" s="126"/>
      <c r="U65" s="127">
        <f t="shared" si="1"/>
        <v>3.8515700000000379</v>
      </c>
      <c r="V65" s="128">
        <f t="shared" si="52"/>
        <v>2.2590132999857682E-2</v>
      </c>
      <c r="X65" s="124"/>
      <c r="Y65" s="124"/>
      <c r="Z65" s="125">
        <f>Z63+Z64</f>
        <v>176.17345949999998</v>
      </c>
      <c r="AA65" s="126"/>
      <c r="AB65" s="127">
        <f t="shared" si="3"/>
        <v>1.8239999999999554</v>
      </c>
      <c r="AC65" s="128">
        <f t="shared" si="53"/>
        <v>1.0461747373526875E-2</v>
      </c>
      <c r="AE65" s="124"/>
      <c r="AF65" s="124"/>
      <c r="AG65" s="125">
        <f>AG63+AG64</f>
        <v>177.70845949999998</v>
      </c>
      <c r="AH65" s="126"/>
      <c r="AI65" s="127">
        <f t="shared" si="50"/>
        <v>1.5349999999999966</v>
      </c>
      <c r="AJ65" s="128">
        <f t="shared" si="54"/>
        <v>8.713003674653939E-3</v>
      </c>
      <c r="AL65" s="124"/>
      <c r="AM65" s="124"/>
      <c r="AN65" s="125">
        <f>AN63+AN64</f>
        <v>178.51245950000001</v>
      </c>
      <c r="AO65" s="126"/>
      <c r="AP65" s="127">
        <f t="shared" si="51"/>
        <v>0.80400000000003047</v>
      </c>
      <c r="AQ65" s="128">
        <f t="shared" si="55"/>
        <v>4.5242640798426968E-3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164.71662000000001</v>
      </c>
      <c r="I67" s="140"/>
      <c r="J67" s="141"/>
      <c r="K67" s="141"/>
      <c r="L67" s="143">
        <f>SUM(L58:L59,L50,L51:L54)</f>
        <v>163.50415000000001</v>
      </c>
      <c r="M67" s="142"/>
      <c r="N67" s="143">
        <f t="shared" ref="N67:N71" si="56">L67-H67</f>
        <v>-1.2124699999999962</v>
      </c>
      <c r="O67" s="104">
        <f t="shared" ref="O67:O71" si="57">IF((H67)=0,"",(N67/H67))</f>
        <v>-7.3609451189564001E-3</v>
      </c>
      <c r="Q67" s="141"/>
      <c r="R67" s="141"/>
      <c r="S67" s="143">
        <f>SUM(S58:S59,S50,S51:S54)</f>
        <v>167.29315</v>
      </c>
      <c r="T67" s="142"/>
      <c r="U67" s="143">
        <f t="shared" si="1"/>
        <v>3.7889999999999873</v>
      </c>
      <c r="V67" s="104">
        <f t="shared" si="52"/>
        <v>2.3173723725055217E-2</v>
      </c>
      <c r="X67" s="141"/>
      <c r="Y67" s="141"/>
      <c r="Z67" s="143">
        <f>SUM(Z58:Z59,Z50,Z51:Z54)</f>
        <v>169.09315000000001</v>
      </c>
      <c r="AA67" s="142"/>
      <c r="AB67" s="143">
        <f t="shared" si="3"/>
        <v>1.8000000000000114</v>
      </c>
      <c r="AC67" s="104">
        <f t="shared" si="53"/>
        <v>1.0759555905307607E-2</v>
      </c>
      <c r="AE67" s="141"/>
      <c r="AF67" s="141"/>
      <c r="AG67" s="143">
        <f>SUM(AG58:AG59,AG50,AG51:AG54)</f>
        <v>170.59315000000001</v>
      </c>
      <c r="AH67" s="142"/>
      <c r="AI67" s="143">
        <f t="shared" ref="AI67:AI71" si="58">AG67-Z67</f>
        <v>1.5</v>
      </c>
      <c r="AJ67" s="104">
        <f t="shared" si="54"/>
        <v>8.8708501793242356E-3</v>
      </c>
      <c r="AL67" s="141"/>
      <c r="AM67" s="141"/>
      <c r="AN67" s="143">
        <f>SUM(AN58:AN59,AN50,AN51:AN54)</f>
        <v>171.39314999999999</v>
      </c>
      <c r="AO67" s="142"/>
      <c r="AP67" s="143">
        <f t="shared" ref="AP67:AP71" si="59">AN67-AG67</f>
        <v>0.79999999999998295</v>
      </c>
      <c r="AQ67" s="104">
        <f t="shared" si="55"/>
        <v>4.6895200657235238E-3</v>
      </c>
    </row>
    <row r="68" spans="1:43" s="85" customFormat="1" x14ac:dyDescent="0.2">
      <c r="B68" s="144" t="s">
        <v>52</v>
      </c>
      <c r="C68" s="79"/>
      <c r="D68" s="79"/>
      <c r="E68" s="79"/>
      <c r="F68" s="145">
        <v>0.13</v>
      </c>
      <c r="G68" s="138"/>
      <c r="H68" s="146">
        <f>H67*F68</f>
        <v>21.413160600000001</v>
      </c>
      <c r="I68" s="147"/>
      <c r="J68" s="148">
        <v>0.13</v>
      </c>
      <c r="K68" s="149"/>
      <c r="L68" s="152">
        <f>L67*J68</f>
        <v>21.255539500000001</v>
      </c>
      <c r="M68" s="151"/>
      <c r="N68" s="152">
        <f t="shared" si="56"/>
        <v>-0.15762110000000007</v>
      </c>
      <c r="O68" s="114">
        <f t="shared" si="57"/>
        <v>-7.3609451189564261E-3</v>
      </c>
      <c r="Q68" s="148">
        <v>0.13</v>
      </c>
      <c r="R68" s="149"/>
      <c r="S68" s="150">
        <f>S67*Q68</f>
        <v>21.748109500000002</v>
      </c>
      <c r="T68" s="151"/>
      <c r="U68" s="152">
        <f t="shared" si="1"/>
        <v>0.49257000000000062</v>
      </c>
      <c r="V68" s="114">
        <f t="shared" si="52"/>
        <v>2.3173723725055325E-2</v>
      </c>
      <c r="X68" s="148">
        <v>0.13</v>
      </c>
      <c r="Y68" s="149"/>
      <c r="Z68" s="150">
        <f>Z67*X68</f>
        <v>21.982109500000004</v>
      </c>
      <c r="AA68" s="151"/>
      <c r="AB68" s="152">
        <f t="shared" si="3"/>
        <v>0.23400000000000176</v>
      </c>
      <c r="AC68" s="114">
        <f t="shared" si="53"/>
        <v>1.0759555905307619E-2</v>
      </c>
      <c r="AE68" s="148">
        <v>0.13</v>
      </c>
      <c r="AF68" s="149"/>
      <c r="AG68" s="152">
        <f>AG67*AE68</f>
        <v>22.1771095</v>
      </c>
      <c r="AH68" s="151"/>
      <c r="AI68" s="152">
        <f t="shared" si="58"/>
        <v>0.19499999999999673</v>
      </c>
      <c r="AJ68" s="114">
        <f t="shared" si="54"/>
        <v>8.8708501793240864E-3</v>
      </c>
      <c r="AL68" s="148">
        <v>0.13</v>
      </c>
      <c r="AM68" s="149"/>
      <c r="AN68" s="150">
        <f>AN67*AL68</f>
        <v>22.281109499999999</v>
      </c>
      <c r="AO68" s="151"/>
      <c r="AP68" s="152">
        <f t="shared" si="59"/>
        <v>0.1039999999999992</v>
      </c>
      <c r="AQ68" s="114">
        <f t="shared" si="55"/>
        <v>4.689520065723588E-3</v>
      </c>
    </row>
    <row r="69" spans="1:43" s="85" customFormat="1" x14ac:dyDescent="0.2">
      <c r="B69" s="153" t="s">
        <v>53</v>
      </c>
      <c r="C69" s="79"/>
      <c r="D69" s="79"/>
      <c r="E69" s="79"/>
      <c r="F69" s="154"/>
      <c r="G69" s="155"/>
      <c r="H69" s="146">
        <f>H67+H68</f>
        <v>186.1297806</v>
      </c>
      <c r="I69" s="147"/>
      <c r="J69" s="147"/>
      <c r="K69" s="147"/>
      <c r="L69" s="150">
        <f>L67+L68</f>
        <v>184.75968950000001</v>
      </c>
      <c r="M69" s="151"/>
      <c r="N69" s="152">
        <f t="shared" si="56"/>
        <v>-1.3700910999999962</v>
      </c>
      <c r="O69" s="114">
        <f t="shared" si="57"/>
        <v>-7.3609451189564027E-3</v>
      </c>
      <c r="Q69" s="147"/>
      <c r="R69" s="147"/>
      <c r="S69" s="150">
        <f>S67+S68</f>
        <v>189.0412595</v>
      </c>
      <c r="T69" s="151"/>
      <c r="U69" s="152">
        <f t="shared" si="1"/>
        <v>4.2815699999999879</v>
      </c>
      <c r="V69" s="114">
        <f t="shared" si="52"/>
        <v>2.3173723725055231E-2</v>
      </c>
      <c r="X69" s="147"/>
      <c r="Y69" s="147"/>
      <c r="Z69" s="150">
        <f>Z67+Z68</f>
        <v>191.07525950000002</v>
      </c>
      <c r="AA69" s="151"/>
      <c r="AB69" s="152">
        <f t="shared" si="3"/>
        <v>2.0340000000000202</v>
      </c>
      <c r="AC69" s="114">
        <f t="shared" si="53"/>
        <v>1.0759555905307647E-2</v>
      </c>
      <c r="AE69" s="147"/>
      <c r="AF69" s="147"/>
      <c r="AG69" s="150">
        <f>AG67+AG68</f>
        <v>192.77025950000001</v>
      </c>
      <c r="AH69" s="151"/>
      <c r="AI69" s="152">
        <f t="shared" si="58"/>
        <v>1.6949999999999932</v>
      </c>
      <c r="AJ69" s="114">
        <f t="shared" si="54"/>
        <v>8.8708501793241992E-3</v>
      </c>
      <c r="AL69" s="147"/>
      <c r="AM69" s="147"/>
      <c r="AN69" s="150">
        <f>AN67+AN68</f>
        <v>193.67425950000001</v>
      </c>
      <c r="AO69" s="151"/>
      <c r="AP69" s="152">
        <f t="shared" si="59"/>
        <v>0.90399999999999636</v>
      </c>
      <c r="AQ69" s="114">
        <f t="shared" si="55"/>
        <v>4.6895200657236045E-3</v>
      </c>
    </row>
    <row r="70" spans="1:43" s="85" customFormat="1" ht="15.75" customHeight="1" x14ac:dyDescent="0.2">
      <c r="B70" s="270" t="s">
        <v>54</v>
      </c>
      <c r="C70" s="270"/>
      <c r="D70" s="270"/>
      <c r="E70" s="79"/>
      <c r="F70" s="154"/>
      <c r="G70" s="155"/>
      <c r="H70" s="156">
        <f>ROUND(-H69*10%,2)</f>
        <v>-18.61</v>
      </c>
      <c r="I70" s="147"/>
      <c r="J70" s="147"/>
      <c r="K70" s="147"/>
      <c r="L70" s="157">
        <f>ROUND(-L69*10%,2)</f>
        <v>-18.48</v>
      </c>
      <c r="M70" s="151"/>
      <c r="N70" s="157">
        <f t="shared" si="56"/>
        <v>0.12999999999999901</v>
      </c>
      <c r="O70" s="119">
        <f t="shared" si="57"/>
        <v>-6.9854916711444923E-3</v>
      </c>
      <c r="Q70" s="147"/>
      <c r="R70" s="147"/>
      <c r="S70" s="157">
        <f>ROUND(-S69*10%,2)</f>
        <v>-18.899999999999999</v>
      </c>
      <c r="T70" s="151"/>
      <c r="U70" s="157">
        <f t="shared" si="1"/>
        <v>-0.41999999999999815</v>
      </c>
      <c r="V70" s="119">
        <f t="shared" si="52"/>
        <v>2.2727272727272627E-2</v>
      </c>
      <c r="X70" s="147"/>
      <c r="Y70" s="147"/>
      <c r="Z70" s="157">
        <f>ROUND(-Z69*10%,2)</f>
        <v>-19.11</v>
      </c>
      <c r="AA70" s="151"/>
      <c r="AB70" s="157">
        <f t="shared" si="3"/>
        <v>-0.21000000000000085</v>
      </c>
      <c r="AC70" s="119">
        <f t="shared" si="53"/>
        <v>1.1111111111111157E-2</v>
      </c>
      <c r="AE70" s="147"/>
      <c r="AF70" s="147"/>
      <c r="AG70" s="157">
        <f>ROUND(-AG69*10%,2)</f>
        <v>-19.28</v>
      </c>
      <c r="AH70" s="151"/>
      <c r="AI70" s="157">
        <f t="shared" si="58"/>
        <v>-0.17000000000000171</v>
      </c>
      <c r="AJ70" s="119">
        <f t="shared" si="54"/>
        <v>8.8958660387232717E-3</v>
      </c>
      <c r="AL70" s="147"/>
      <c r="AM70" s="147"/>
      <c r="AN70" s="157">
        <f>ROUND(-AN69*10%,2)</f>
        <v>-19.37</v>
      </c>
      <c r="AO70" s="151"/>
      <c r="AP70" s="157">
        <f t="shared" si="59"/>
        <v>-8.9999999999999858E-2</v>
      </c>
      <c r="AQ70" s="119">
        <f t="shared" si="55"/>
        <v>4.6680497925311124E-3</v>
      </c>
    </row>
    <row r="71" spans="1:43" s="85" customFormat="1" ht="13.5" thickBot="1" x14ac:dyDescent="0.25">
      <c r="B71" s="267" t="s">
        <v>57</v>
      </c>
      <c r="C71" s="267"/>
      <c r="D71" s="267"/>
      <c r="E71" s="158"/>
      <c r="F71" s="159"/>
      <c r="G71" s="160"/>
      <c r="H71" s="161">
        <f>SUM(H69:H70)</f>
        <v>167.51978059999999</v>
      </c>
      <c r="I71" s="162"/>
      <c r="J71" s="162"/>
      <c r="K71" s="162"/>
      <c r="L71" s="163">
        <f>SUM(L69:L70)</f>
        <v>166.27968950000002</v>
      </c>
      <c r="M71" s="164"/>
      <c r="N71" s="165">
        <f t="shared" si="56"/>
        <v>-1.2400910999999724</v>
      </c>
      <c r="O71" s="166">
        <f t="shared" si="57"/>
        <v>-7.4026547525216403E-3</v>
      </c>
      <c r="Q71" s="162"/>
      <c r="R71" s="162"/>
      <c r="S71" s="163">
        <f>SUM(S69:S70)</f>
        <v>170.14125949999999</v>
      </c>
      <c r="T71" s="164"/>
      <c r="U71" s="165">
        <f t="shared" si="1"/>
        <v>3.861569999999972</v>
      </c>
      <c r="V71" s="166">
        <f t="shared" si="52"/>
        <v>2.3223341417172732E-2</v>
      </c>
      <c r="X71" s="162"/>
      <c r="Y71" s="162"/>
      <c r="Z71" s="163">
        <f>SUM(Z69:Z70)</f>
        <v>171.9652595</v>
      </c>
      <c r="AA71" s="164"/>
      <c r="AB71" s="165">
        <f t="shared" si="3"/>
        <v>1.8240000000000123</v>
      </c>
      <c r="AC71" s="166">
        <f t="shared" si="53"/>
        <v>1.0720503688289744E-2</v>
      </c>
      <c r="AE71" s="162"/>
      <c r="AF71" s="162"/>
      <c r="AG71" s="163">
        <f>SUM(AG69:AG70)</f>
        <v>173.49025950000001</v>
      </c>
      <c r="AH71" s="164"/>
      <c r="AI71" s="165">
        <f t="shared" si="58"/>
        <v>1.5250000000000057</v>
      </c>
      <c r="AJ71" s="166">
        <f t="shared" si="54"/>
        <v>8.8680702395009369E-3</v>
      </c>
      <c r="AL71" s="162"/>
      <c r="AM71" s="162"/>
      <c r="AN71" s="163">
        <f>SUM(AN69:AN70)</f>
        <v>174.3042595</v>
      </c>
      <c r="AO71" s="164"/>
      <c r="AP71" s="165">
        <f t="shared" si="59"/>
        <v>0.81399999999999295</v>
      </c>
      <c r="AQ71" s="166">
        <f t="shared" si="55"/>
        <v>4.6919060605819943E-3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92"/>
  <sheetViews>
    <sheetView showGridLines="0" view="pageBreakPreview" topLeftCell="A13"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71</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+'SC (1000)'!F23</f>
        <v>16.72</v>
      </c>
      <c r="G23" s="25">
        <v>1</v>
      </c>
      <c r="H23" s="26">
        <f>G23*F23</f>
        <v>16.72</v>
      </c>
      <c r="I23" s="27"/>
      <c r="J23" s="24">
        <f>+'SC (1000)'!J23</f>
        <v>17.23</v>
      </c>
      <c r="K23" s="29">
        <v>1</v>
      </c>
      <c r="L23" s="26">
        <f>K23*J23</f>
        <v>17.23</v>
      </c>
      <c r="M23" s="27"/>
      <c r="N23" s="30">
        <f>L23-H23</f>
        <v>0.51000000000000156</v>
      </c>
      <c r="O23" s="31">
        <f>IF((H23)=0,"",(N23/H23))</f>
        <v>3.0502392344497704E-2</v>
      </c>
      <c r="Q23" s="24">
        <f>+'SC (1000)'!Q23</f>
        <v>17.87</v>
      </c>
      <c r="R23" s="29">
        <v>1</v>
      </c>
      <c r="S23" s="26">
        <f>R23*Q23</f>
        <v>17.87</v>
      </c>
      <c r="T23" s="27"/>
      <c r="U23" s="30">
        <f>S23-L23</f>
        <v>0.64000000000000057</v>
      </c>
      <c r="V23" s="31">
        <f>IF((L23)=0,"",(U23/L23))</f>
        <v>3.7144515380150935E-2</v>
      </c>
      <c r="X23" s="24">
        <f>+'SC (1000)'!X23</f>
        <v>18.57</v>
      </c>
      <c r="Y23" s="29">
        <v>1</v>
      </c>
      <c r="Z23" s="26">
        <f>Y23*X23</f>
        <v>18.57</v>
      </c>
      <c r="AA23" s="27"/>
      <c r="AB23" s="30">
        <f>Z23-S23</f>
        <v>0.69999999999999929</v>
      </c>
      <c r="AC23" s="31">
        <f>IF((S23)=0,"",(AB23/S23))</f>
        <v>3.9171796306659165E-2</v>
      </c>
      <c r="AE23" s="24">
        <f>+'SC (1000)'!AE23</f>
        <v>19.170000000000002</v>
      </c>
      <c r="AF23" s="29">
        <v>1</v>
      </c>
      <c r="AG23" s="26">
        <f>AF23*AE23</f>
        <v>19.170000000000002</v>
      </c>
      <c r="AH23" s="27"/>
      <c r="AI23" s="30">
        <f>AG23-Z23</f>
        <v>0.60000000000000142</v>
      </c>
      <c r="AJ23" s="31">
        <f>IF((Z23)=0,"",(AI23/Z23))</f>
        <v>3.2310177705977459E-2</v>
      </c>
      <c r="AL23" s="24">
        <f>+'SC (1000)'!AL23</f>
        <v>19.47</v>
      </c>
      <c r="AM23" s="29">
        <v>1</v>
      </c>
      <c r="AN23" s="26">
        <f>AM23*AL23</f>
        <v>19.47</v>
      </c>
      <c r="AO23" s="27"/>
      <c r="AP23" s="30">
        <f>AN23-AG23</f>
        <v>0.29999999999999716</v>
      </c>
      <c r="AQ23" s="31">
        <f>IF((AG23)=0,"",(AP23/AG23))</f>
        <v>1.564945226917043E-2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2000</v>
      </c>
      <c r="H29" s="26">
        <f t="shared" si="0"/>
        <v>42</v>
      </c>
      <c r="I29" s="27"/>
      <c r="J29" s="24">
        <f>+'SC (1000)'!J29</f>
        <v>2.1600000000000001E-2</v>
      </c>
      <c r="K29" s="25">
        <f>$F$18</f>
        <v>2000</v>
      </c>
      <c r="L29" s="26">
        <f t="shared" si="9"/>
        <v>43.2</v>
      </c>
      <c r="M29" s="27"/>
      <c r="N29" s="30">
        <f t="shared" si="10"/>
        <v>1.2000000000000028</v>
      </c>
      <c r="O29" s="31">
        <f t="shared" si="11"/>
        <v>2.857142857142864E-2</v>
      </c>
      <c r="Q29" s="24">
        <f>+'SC (1000)'!Q29</f>
        <v>2.2700000000000001E-2</v>
      </c>
      <c r="R29" s="25">
        <f>$F$18</f>
        <v>2000</v>
      </c>
      <c r="S29" s="26">
        <f t="shared" si="12"/>
        <v>45.400000000000006</v>
      </c>
      <c r="T29" s="27"/>
      <c r="U29" s="30">
        <f t="shared" si="1"/>
        <v>2.2000000000000028</v>
      </c>
      <c r="V29" s="31">
        <f t="shared" si="2"/>
        <v>5.0925925925925986E-2</v>
      </c>
      <c r="X29" s="24">
        <f>+'SC (1000)'!X29</f>
        <v>2.3800000000000002E-2</v>
      </c>
      <c r="Y29" s="25">
        <f>$F$18</f>
        <v>2000</v>
      </c>
      <c r="Z29" s="26">
        <f t="shared" si="13"/>
        <v>47.6</v>
      </c>
      <c r="AA29" s="27"/>
      <c r="AB29" s="30">
        <f t="shared" si="3"/>
        <v>2.1999999999999957</v>
      </c>
      <c r="AC29" s="31">
        <f t="shared" si="4"/>
        <v>4.8458149779735581E-2</v>
      </c>
      <c r="AE29" s="24">
        <f>+'SC (1000)'!AE29</f>
        <v>2.47E-2</v>
      </c>
      <c r="AF29" s="25">
        <f>$F$18</f>
        <v>2000</v>
      </c>
      <c r="AG29" s="26">
        <f t="shared" si="14"/>
        <v>49.4</v>
      </c>
      <c r="AH29" s="27"/>
      <c r="AI29" s="30">
        <f t="shared" si="5"/>
        <v>1.7999999999999972</v>
      </c>
      <c r="AJ29" s="31">
        <f t="shared" si="6"/>
        <v>3.781512605042011E-2</v>
      </c>
      <c r="AL29" s="24">
        <f>+'SC (1000)'!AL29</f>
        <v>2.52E-2</v>
      </c>
      <c r="AM29" s="25">
        <f>$F$18</f>
        <v>2000</v>
      </c>
      <c r="AN29" s="26">
        <f t="shared" si="15"/>
        <v>50.4</v>
      </c>
      <c r="AO29" s="27"/>
      <c r="AP29" s="30">
        <f t="shared" si="7"/>
        <v>1</v>
      </c>
      <c r="AQ29" s="31">
        <f t="shared" si="8"/>
        <v>2.0242914979757085E-2</v>
      </c>
    </row>
    <row r="30" spans="2:43" x14ac:dyDescent="0.2">
      <c r="B30" s="21" t="s">
        <v>31</v>
      </c>
      <c r="C30" s="21"/>
      <c r="D30" s="22"/>
      <c r="E30" s="23"/>
      <c r="F30" s="24"/>
      <c r="G30" s="25">
        <f t="shared" ref="G30" si="16">$F$18</f>
        <v>2000</v>
      </c>
      <c r="H30" s="26">
        <f t="shared" si="0"/>
        <v>0</v>
      </c>
      <c r="I30" s="27"/>
      <c r="J30" s="24"/>
      <c r="K30" s="25">
        <f t="shared" ref="K30:K38" si="17">$F$18</f>
        <v>2000</v>
      </c>
      <c r="L30" s="26">
        <f t="shared" si="9"/>
        <v>0</v>
      </c>
      <c r="M30" s="27"/>
      <c r="N30" s="30">
        <f t="shared" si="10"/>
        <v>0</v>
      </c>
      <c r="O30" s="31" t="str">
        <f t="shared" si="11"/>
        <v/>
      </c>
      <c r="Q30" s="24"/>
      <c r="R30" s="25">
        <f t="shared" ref="R30:R38" si="18">$F$18</f>
        <v>2000</v>
      </c>
      <c r="S30" s="26">
        <f t="shared" si="12"/>
        <v>0</v>
      </c>
      <c r="T30" s="27"/>
      <c r="U30" s="30">
        <f t="shared" si="1"/>
        <v>0</v>
      </c>
      <c r="V30" s="31" t="str">
        <f t="shared" si="2"/>
        <v/>
      </c>
      <c r="X30" s="24"/>
      <c r="Y30" s="25">
        <f t="shared" ref="Y30:Y38" si="19">$F$18</f>
        <v>2000</v>
      </c>
      <c r="Z30" s="26">
        <f t="shared" si="13"/>
        <v>0</v>
      </c>
      <c r="AA30" s="27"/>
      <c r="AB30" s="30">
        <f t="shared" si="3"/>
        <v>0</v>
      </c>
      <c r="AC30" s="31" t="str">
        <f t="shared" si="4"/>
        <v/>
      </c>
      <c r="AE30" s="24"/>
      <c r="AF30" s="25">
        <f t="shared" ref="AF30:AF38" si="20">$F$18</f>
        <v>2000</v>
      </c>
      <c r="AG30" s="26">
        <f t="shared" si="14"/>
        <v>0</v>
      </c>
      <c r="AH30" s="27"/>
      <c r="AI30" s="30">
        <f t="shared" si="5"/>
        <v>0</v>
      </c>
      <c r="AJ30" s="31" t="str">
        <f t="shared" si="6"/>
        <v/>
      </c>
      <c r="AL30" s="24"/>
      <c r="AM30" s="25">
        <f t="shared" ref="AM30:AM38" si="21">$F$18</f>
        <v>2000</v>
      </c>
      <c r="AN30" s="26">
        <f t="shared" si="15"/>
        <v>0</v>
      </c>
      <c r="AO30" s="27"/>
      <c r="AP30" s="30">
        <f t="shared" si="7"/>
        <v>0</v>
      </c>
      <c r="AQ30" s="31" t="str">
        <f t="shared" si="8"/>
        <v/>
      </c>
    </row>
    <row r="31" spans="2:43" x14ac:dyDescent="0.2">
      <c r="B31" s="21" t="s">
        <v>32</v>
      </c>
      <c r="C31" s="21"/>
      <c r="D31" s="22" t="s">
        <v>30</v>
      </c>
      <c r="E31" s="23"/>
      <c r="F31" s="24">
        <f>+'SC (1000)'!F31</f>
        <v>0</v>
      </c>
      <c r="G31" s="25">
        <f>$F$18</f>
        <v>2000</v>
      </c>
      <c r="H31" s="26">
        <f t="shared" si="0"/>
        <v>0</v>
      </c>
      <c r="I31" s="27"/>
      <c r="J31" s="50">
        <f>+'SC (1000)'!J31</f>
        <v>2.3000000000000001E-4</v>
      </c>
      <c r="K31" s="25">
        <f t="shared" si="17"/>
        <v>2000</v>
      </c>
      <c r="L31" s="26">
        <f t="shared" si="9"/>
        <v>0.46</v>
      </c>
      <c r="M31" s="27"/>
      <c r="N31" s="30">
        <f t="shared" si="10"/>
        <v>0.46</v>
      </c>
      <c r="O31" s="31" t="str">
        <f t="shared" si="11"/>
        <v/>
      </c>
      <c r="Q31" s="24">
        <f>+'SC (1000)'!Q31</f>
        <v>0</v>
      </c>
      <c r="R31" s="25">
        <f t="shared" si="18"/>
        <v>2000</v>
      </c>
      <c r="S31" s="26">
        <f t="shared" si="12"/>
        <v>0</v>
      </c>
      <c r="T31" s="27"/>
      <c r="U31" s="30">
        <f t="shared" si="1"/>
        <v>-0.46</v>
      </c>
      <c r="V31" s="31">
        <f t="shared" si="2"/>
        <v>-1</v>
      </c>
      <c r="X31" s="24">
        <f>+'SC (1000)'!X31</f>
        <v>0</v>
      </c>
      <c r="Y31" s="25">
        <f t="shared" si="19"/>
        <v>2000</v>
      </c>
      <c r="Z31" s="26">
        <f t="shared" si="13"/>
        <v>0</v>
      </c>
      <c r="AA31" s="27"/>
      <c r="AB31" s="30">
        <f t="shared" si="3"/>
        <v>0</v>
      </c>
      <c r="AC31" s="31" t="str">
        <f t="shared" si="4"/>
        <v/>
      </c>
      <c r="AE31" s="24">
        <f>+'SC (1000)'!AE31</f>
        <v>0</v>
      </c>
      <c r="AF31" s="25">
        <f t="shared" si="20"/>
        <v>2000</v>
      </c>
      <c r="AG31" s="26">
        <f t="shared" si="14"/>
        <v>0</v>
      </c>
      <c r="AH31" s="27"/>
      <c r="AI31" s="30">
        <f t="shared" si="5"/>
        <v>0</v>
      </c>
      <c r="AJ31" s="31" t="str">
        <f t="shared" si="6"/>
        <v/>
      </c>
      <c r="AL31" s="24">
        <f>+'SC (1000)'!AL31</f>
        <v>0</v>
      </c>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58.72</v>
      </c>
      <c r="I39" s="40"/>
      <c r="J39" s="41"/>
      <c r="K39" s="42"/>
      <c r="L39" s="39">
        <f>SUM(L23:L38)</f>
        <v>60.890000000000008</v>
      </c>
      <c r="M39" s="40"/>
      <c r="N39" s="43">
        <f t="shared" si="10"/>
        <v>2.1700000000000088</v>
      </c>
      <c r="O39" s="44">
        <f t="shared" si="11"/>
        <v>3.6955040871934755E-2</v>
      </c>
      <c r="Q39" s="41"/>
      <c r="R39" s="42"/>
      <c r="S39" s="39">
        <f>SUM(S23:S38)</f>
        <v>63.27000000000001</v>
      </c>
      <c r="T39" s="40"/>
      <c r="U39" s="43">
        <f t="shared" si="1"/>
        <v>2.3800000000000026</v>
      </c>
      <c r="V39" s="44">
        <f t="shared" si="2"/>
        <v>3.9086877976679292E-2</v>
      </c>
      <c r="X39" s="41"/>
      <c r="Y39" s="42"/>
      <c r="Z39" s="39">
        <f>SUM(Z23:Z38)</f>
        <v>66.17</v>
      </c>
      <c r="AA39" s="40"/>
      <c r="AB39" s="43">
        <f t="shared" si="3"/>
        <v>2.8999999999999915</v>
      </c>
      <c r="AC39" s="44">
        <f t="shared" si="4"/>
        <v>4.5835308993203587E-2</v>
      </c>
      <c r="AE39" s="41"/>
      <c r="AF39" s="42"/>
      <c r="AG39" s="39">
        <f>SUM(AG23:AG38)</f>
        <v>68.569999999999993</v>
      </c>
      <c r="AH39" s="40"/>
      <c r="AI39" s="43">
        <f t="shared" si="5"/>
        <v>2.3999999999999915</v>
      </c>
      <c r="AJ39" s="44">
        <f t="shared" si="6"/>
        <v>3.6270213087501758E-2</v>
      </c>
      <c r="AL39" s="41"/>
      <c r="AM39" s="42"/>
      <c r="AN39" s="39">
        <f>SUM(AN23:AN38)</f>
        <v>69.87</v>
      </c>
      <c r="AO39" s="40"/>
      <c r="AP39" s="43">
        <f t="shared" si="7"/>
        <v>1.3000000000000114</v>
      </c>
      <c r="AQ39" s="44">
        <f t="shared" si="8"/>
        <v>1.8958728306839895E-2</v>
      </c>
    </row>
    <row r="40" spans="2:43" ht="38.25" x14ac:dyDescent="0.2">
      <c r="B40" s="46" t="str">
        <f>+'Res (100)'!B40</f>
        <v>Deferral/Variance Account Disposition Rate Rider Group 1</v>
      </c>
      <c r="C40" s="21"/>
      <c r="D40" s="22" t="s">
        <v>30</v>
      </c>
      <c r="E40" s="23"/>
      <c r="F40" s="24">
        <v>0</v>
      </c>
      <c r="G40" s="25">
        <f>$F$18</f>
        <v>2000</v>
      </c>
      <c r="H40" s="26">
        <f>G40*F40</f>
        <v>0</v>
      </c>
      <c r="I40" s="27"/>
      <c r="J40" s="50">
        <f>+'SC (1000)'!J40</f>
        <v>-8.4000000000000003E-4</v>
      </c>
      <c r="K40" s="25">
        <f>$F$18</f>
        <v>2000</v>
      </c>
      <c r="L40" s="26">
        <f>K40*J40</f>
        <v>-1.6800000000000002</v>
      </c>
      <c r="M40" s="27"/>
      <c r="N40" s="30">
        <f>L40-H40</f>
        <v>-1.6800000000000002</v>
      </c>
      <c r="O40" s="31" t="str">
        <f>IF((H40)=0,"",(N40/H40))</f>
        <v/>
      </c>
      <c r="Q40" s="28"/>
      <c r="R40" s="25">
        <f>$F$18</f>
        <v>2000</v>
      </c>
      <c r="S40" s="26">
        <f>R40*Q40</f>
        <v>0</v>
      </c>
      <c r="T40" s="27"/>
      <c r="U40" s="30">
        <f t="shared" si="1"/>
        <v>1.6800000000000002</v>
      </c>
      <c r="V40" s="31">
        <f t="shared" si="2"/>
        <v>-1</v>
      </c>
      <c r="X40" s="28"/>
      <c r="Y40" s="25">
        <f>$F$18</f>
        <v>2000</v>
      </c>
      <c r="Z40" s="26">
        <f>Y40*X40</f>
        <v>0</v>
      </c>
      <c r="AA40" s="27"/>
      <c r="AB40" s="30">
        <f t="shared" si="3"/>
        <v>0</v>
      </c>
      <c r="AC40" s="31" t="str">
        <f t="shared" si="4"/>
        <v/>
      </c>
      <c r="AE40" s="28"/>
      <c r="AF40" s="25">
        <f>$F$18</f>
        <v>2000</v>
      </c>
      <c r="AG40" s="26">
        <f>AF40*AE40</f>
        <v>0</v>
      </c>
      <c r="AH40" s="27"/>
      <c r="AI40" s="30">
        <f t="shared" si="5"/>
        <v>0</v>
      </c>
      <c r="AJ40" s="31" t="str">
        <f t="shared" si="6"/>
        <v/>
      </c>
      <c r="AL40" s="28"/>
      <c r="AM40" s="25">
        <f>$F$18</f>
        <v>2000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2000</v>
      </c>
      <c r="H41" s="26">
        <f t="shared" ref="H41:H45" si="24">G41*F41</f>
        <v>0</v>
      </c>
      <c r="I41" s="47"/>
      <c r="J41" s="50">
        <f>+'SC (1000)'!J41</f>
        <v>6.9999999999999994E-5</v>
      </c>
      <c r="K41" s="25">
        <f t="shared" ref="K41:K43" si="25">$F$18</f>
        <v>2000</v>
      </c>
      <c r="L41" s="26">
        <f t="shared" ref="L41:L45" si="26">K41*J41</f>
        <v>0.13999999999999999</v>
      </c>
      <c r="M41" s="48"/>
      <c r="N41" s="30">
        <f t="shared" ref="N41:N45" si="27">L41-H41</f>
        <v>0.13999999999999999</v>
      </c>
      <c r="O41" s="31" t="str">
        <f t="shared" ref="O41:O65" si="28">IF((H41)=0,"",(N41/H41))</f>
        <v/>
      </c>
      <c r="Q41" s="28"/>
      <c r="R41" s="25">
        <f t="shared" ref="R41:R43" si="29">$F$18</f>
        <v>2000</v>
      </c>
      <c r="S41" s="26">
        <f t="shared" ref="S41:S43" si="30">R41*Q41</f>
        <v>0</v>
      </c>
      <c r="T41" s="48"/>
      <c r="U41" s="30">
        <f t="shared" si="1"/>
        <v>-0.13999999999999999</v>
      </c>
      <c r="V41" s="31">
        <f t="shared" si="2"/>
        <v>-1</v>
      </c>
      <c r="X41" s="28"/>
      <c r="Y41" s="25">
        <f t="shared" ref="Y41:Y43" si="31">$F$18</f>
        <v>2000</v>
      </c>
      <c r="Z41" s="26">
        <f t="shared" ref="Z41:Z43" si="32">Y41*X41</f>
        <v>0</v>
      </c>
      <c r="AA41" s="48"/>
      <c r="AB41" s="30">
        <f t="shared" si="3"/>
        <v>0</v>
      </c>
      <c r="AC41" s="31" t="str">
        <f t="shared" si="4"/>
        <v/>
      </c>
      <c r="AE41" s="28"/>
      <c r="AF41" s="25">
        <f t="shared" ref="AF41:AF43" si="33">$F$18</f>
        <v>2000</v>
      </c>
      <c r="AG41" s="26">
        <f t="shared" ref="AG41:AG43" si="34">AF41*AE41</f>
        <v>0</v>
      </c>
      <c r="AH41" s="48"/>
      <c r="AI41" s="30">
        <f t="shared" si="5"/>
        <v>0</v>
      </c>
      <c r="AJ41" s="31" t="str">
        <f t="shared" si="6"/>
        <v/>
      </c>
      <c r="AL41" s="28"/>
      <c r="AM41" s="25">
        <f t="shared" ref="AM41:AM43" si="35">$F$18</f>
        <v>2000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2000</v>
      </c>
      <c r="H42" s="26">
        <f t="shared" si="24"/>
        <v>0</v>
      </c>
      <c r="I42" s="47"/>
      <c r="J42" s="28">
        <f>+'SC (1000)'!J42</f>
        <v>-1.5089999999999999E-3</v>
      </c>
      <c r="K42" s="25">
        <f t="shared" si="25"/>
        <v>2000</v>
      </c>
      <c r="L42" s="26">
        <f t="shared" si="26"/>
        <v>-3.0179999999999998</v>
      </c>
      <c r="M42" s="48"/>
      <c r="N42" s="30">
        <f t="shared" si="27"/>
        <v>-3.0179999999999998</v>
      </c>
      <c r="O42" s="31" t="str">
        <f t="shared" si="28"/>
        <v/>
      </c>
      <c r="Q42" s="28"/>
      <c r="R42" s="25">
        <f t="shared" si="29"/>
        <v>2000</v>
      </c>
      <c r="S42" s="26">
        <f t="shared" si="30"/>
        <v>0</v>
      </c>
      <c r="T42" s="48"/>
      <c r="U42" s="30">
        <f t="shared" si="1"/>
        <v>3.0179999999999998</v>
      </c>
      <c r="V42" s="31">
        <f t="shared" si="2"/>
        <v>-1</v>
      </c>
      <c r="X42" s="28"/>
      <c r="Y42" s="25">
        <f t="shared" si="31"/>
        <v>2000</v>
      </c>
      <c r="Z42" s="26">
        <f t="shared" si="32"/>
        <v>0</v>
      </c>
      <c r="AA42" s="48"/>
      <c r="AB42" s="30">
        <f t="shared" si="3"/>
        <v>0</v>
      </c>
      <c r="AC42" s="31" t="str">
        <f t="shared" si="4"/>
        <v/>
      </c>
      <c r="AE42" s="28"/>
      <c r="AF42" s="25">
        <f t="shared" si="33"/>
        <v>2000</v>
      </c>
      <c r="AG42" s="26">
        <f t="shared" si="34"/>
        <v>0</v>
      </c>
      <c r="AH42" s="48"/>
      <c r="AI42" s="30">
        <f t="shared" si="5"/>
        <v>0</v>
      </c>
      <c r="AJ42" s="31" t="str">
        <f t="shared" si="6"/>
        <v/>
      </c>
      <c r="AL42" s="28"/>
      <c r="AM42" s="25">
        <f t="shared" si="35"/>
        <v>2000</v>
      </c>
      <c r="AN42" s="26">
        <f t="shared" si="36"/>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25"/>
        <v>2000</v>
      </c>
      <c r="L43" s="26">
        <f t="shared" si="26"/>
        <v>0</v>
      </c>
      <c r="M43" s="48"/>
      <c r="N43" s="30">
        <f t="shared" si="27"/>
        <v>0</v>
      </c>
      <c r="O43" s="31" t="str">
        <f t="shared" si="28"/>
        <v/>
      </c>
      <c r="Q43" s="28"/>
      <c r="R43" s="25">
        <f t="shared" si="29"/>
        <v>2000</v>
      </c>
      <c r="S43" s="26">
        <f t="shared" si="30"/>
        <v>0</v>
      </c>
      <c r="T43" s="48"/>
      <c r="U43" s="30">
        <f t="shared" si="1"/>
        <v>0</v>
      </c>
      <c r="V43" s="31" t="str">
        <f t="shared" si="2"/>
        <v/>
      </c>
      <c r="X43" s="28"/>
      <c r="Y43" s="25">
        <f t="shared" si="31"/>
        <v>2000</v>
      </c>
      <c r="Z43" s="26">
        <f t="shared" si="32"/>
        <v>0</v>
      </c>
      <c r="AA43" s="48"/>
      <c r="AB43" s="30">
        <f t="shared" si="3"/>
        <v>0</v>
      </c>
      <c r="AC43" s="31" t="str">
        <f t="shared" si="4"/>
        <v/>
      </c>
      <c r="AE43" s="28"/>
      <c r="AF43" s="25">
        <f t="shared" si="33"/>
        <v>2000</v>
      </c>
      <c r="AG43" s="26">
        <f t="shared" si="34"/>
        <v>0</v>
      </c>
      <c r="AH43" s="48"/>
      <c r="AI43" s="30">
        <f t="shared" si="5"/>
        <v>0</v>
      </c>
      <c r="AJ43" s="31" t="str">
        <f t="shared" si="6"/>
        <v/>
      </c>
      <c r="AL43" s="28"/>
      <c r="AM43" s="25">
        <f t="shared" si="35"/>
        <v>2000</v>
      </c>
      <c r="AN43" s="26">
        <f t="shared" si="36"/>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6.0000000000000002E-5</v>
      </c>
      <c r="K44" s="51">
        <f>$F$18*(1+J74)</f>
        <v>2067</v>
      </c>
      <c r="L44" s="26">
        <f>K44*J44</f>
        <v>0.12402000000000001</v>
      </c>
      <c r="M44" s="27"/>
      <c r="N44" s="30">
        <f>L44-H44</f>
        <v>-2.7599999999999847E-4</v>
      </c>
      <c r="O44" s="31">
        <f>IF((H44)=0,"",(N44/H44))</f>
        <v>-2.2205058891677804E-3</v>
      </c>
      <c r="Q44" s="52">
        <f>+J44</f>
        <v>6.0000000000000002E-5</v>
      </c>
      <c r="R44" s="51">
        <f>$F$18*(1+Q74)</f>
        <v>2067</v>
      </c>
      <c r="S44" s="26">
        <f>R44*Q44</f>
        <v>0.12402000000000001</v>
      </c>
      <c r="T44" s="27"/>
      <c r="U44" s="30">
        <f t="shared" si="1"/>
        <v>0</v>
      </c>
      <c r="V44" s="31">
        <f t="shared" si="2"/>
        <v>0</v>
      </c>
      <c r="X44" s="52">
        <f>+Q44</f>
        <v>6.0000000000000002E-5</v>
      </c>
      <c r="Y44" s="51">
        <f>$F$18*(1+X74)</f>
        <v>2067</v>
      </c>
      <c r="Z44" s="26">
        <f>Y44*X44</f>
        <v>0.12402000000000001</v>
      </c>
      <c r="AA44" s="27"/>
      <c r="AB44" s="30">
        <f t="shared" si="3"/>
        <v>0</v>
      </c>
      <c r="AC44" s="31">
        <f t="shared" si="4"/>
        <v>0</v>
      </c>
      <c r="AE44" s="52">
        <f>+X44</f>
        <v>6.0000000000000002E-5</v>
      </c>
      <c r="AF44" s="51">
        <f>$F$18*(1+AE74)</f>
        <v>2067</v>
      </c>
      <c r="AG44" s="26">
        <f>AF44*AE44</f>
        <v>0.12402000000000001</v>
      </c>
      <c r="AH44" s="27"/>
      <c r="AI44" s="30">
        <f t="shared" si="5"/>
        <v>0</v>
      </c>
      <c r="AJ44" s="31">
        <f t="shared" si="6"/>
        <v>0</v>
      </c>
      <c r="AL44" s="52">
        <f>+AE44</f>
        <v>6.0000000000000002E-5</v>
      </c>
      <c r="AM44" s="51">
        <f>$F$18*(1+AL74)</f>
        <v>2067</v>
      </c>
      <c r="AN44" s="26">
        <f>AM44*AL44</f>
        <v>0.12402000000000001</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v>
      </c>
      <c r="L45" s="26">
        <f t="shared" si="26"/>
        <v>6.8433800000000007</v>
      </c>
      <c r="M45" s="27"/>
      <c r="N45" s="30">
        <f t="shared" si="27"/>
        <v>-0.46984399999999038</v>
      </c>
      <c r="O45" s="31">
        <f t="shared" si="28"/>
        <v>-6.4245810055864688E-2</v>
      </c>
      <c r="Q45" s="55">
        <f>0.64*$Q$55+0.18*$Q$56+0.18*$Q$57</f>
        <v>0.10214000000000001</v>
      </c>
      <c r="R45" s="54">
        <f>$F$18*(1+Q74)-$F$18</f>
        <v>67</v>
      </c>
      <c r="S45" s="26">
        <f t="shared" ref="S45" si="37">R45*Q45</f>
        <v>6.8433800000000007</v>
      </c>
      <c r="T45" s="27"/>
      <c r="U45" s="30">
        <f t="shared" si="1"/>
        <v>0</v>
      </c>
      <c r="V45" s="31">
        <f t="shared" si="2"/>
        <v>0</v>
      </c>
      <c r="X45" s="55">
        <f>0.64*$X$55+0.18*$X$56+0.18*$X$57</f>
        <v>0.10214000000000001</v>
      </c>
      <c r="Y45" s="54">
        <f>$F$18*(1+X74)-$F$18</f>
        <v>67</v>
      </c>
      <c r="Z45" s="26">
        <f t="shared" ref="Z45" si="38">Y45*X45</f>
        <v>6.8433800000000007</v>
      </c>
      <c r="AA45" s="27"/>
      <c r="AB45" s="30">
        <f t="shared" si="3"/>
        <v>0</v>
      </c>
      <c r="AC45" s="31">
        <f t="shared" si="4"/>
        <v>0</v>
      </c>
      <c r="AE45" s="55">
        <f>0.64*$AE$55+0.18*$AE$56+0.18*$AE$57</f>
        <v>0.10214000000000001</v>
      </c>
      <c r="AF45" s="54">
        <f>$F$18*(1+AE74)-$F$18</f>
        <v>67</v>
      </c>
      <c r="AG45" s="26">
        <f t="shared" ref="AG45" si="39">AF45*AE45</f>
        <v>6.8433800000000007</v>
      </c>
      <c r="AH45" s="27"/>
      <c r="AI45" s="30">
        <f t="shared" si="5"/>
        <v>0</v>
      </c>
      <c r="AJ45" s="31">
        <f t="shared" si="6"/>
        <v>0</v>
      </c>
      <c r="AL45" s="55">
        <f>0.64*$AL$55+0.18*$AL$56+0.18*$AL$57</f>
        <v>0.10214000000000001</v>
      </c>
      <c r="AM45" s="54">
        <f>$F$18*(1+AL74)-$F$18</f>
        <v>67</v>
      </c>
      <c r="AN45" s="26">
        <f t="shared" ref="AN45" si="40">AM45*AL45</f>
        <v>6.8433800000000007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66.947519999999997</v>
      </c>
      <c r="I47" s="40"/>
      <c r="J47" s="59"/>
      <c r="K47" s="61"/>
      <c r="L47" s="60">
        <f>SUM(L40:L46)+L39</f>
        <v>64.089400000000012</v>
      </c>
      <c r="M47" s="40"/>
      <c r="N47" s="43">
        <f t="shared" ref="N47:N65" si="41">L47-H47</f>
        <v>-2.8581199999999853</v>
      </c>
      <c r="O47" s="44">
        <f t="shared" si="28"/>
        <v>-4.2691947364144119E-2</v>
      </c>
      <c r="Q47" s="59"/>
      <c r="R47" s="61"/>
      <c r="S47" s="60">
        <f>SUM(S40:S46)+S39</f>
        <v>71.027400000000014</v>
      </c>
      <c r="T47" s="40"/>
      <c r="U47" s="43">
        <f t="shared" si="1"/>
        <v>6.9380000000000024</v>
      </c>
      <c r="V47" s="44">
        <f t="shared" si="2"/>
        <v>0.10825503125321818</v>
      </c>
      <c r="X47" s="59"/>
      <c r="Y47" s="61"/>
      <c r="Z47" s="60">
        <f>SUM(Z40:Z46)+Z39</f>
        <v>73.927400000000006</v>
      </c>
      <c r="AA47" s="40"/>
      <c r="AB47" s="43">
        <f t="shared" si="3"/>
        <v>2.8999999999999915</v>
      </c>
      <c r="AC47" s="44">
        <f t="shared" si="4"/>
        <v>4.0829313757789122E-2</v>
      </c>
      <c r="AE47" s="59"/>
      <c r="AF47" s="61"/>
      <c r="AG47" s="60">
        <f>SUM(AG40:AG46)+AG39</f>
        <v>76.327399999999997</v>
      </c>
      <c r="AH47" s="40"/>
      <c r="AI47" s="43">
        <f t="shared" si="5"/>
        <v>2.3999999999999915</v>
      </c>
      <c r="AJ47" s="44">
        <f t="shared" si="6"/>
        <v>3.246428252582928E-2</v>
      </c>
      <c r="AL47" s="59"/>
      <c r="AM47" s="61"/>
      <c r="AN47" s="60">
        <f>SUM(AN40:AN46)+AN39</f>
        <v>77.627400000000009</v>
      </c>
      <c r="AO47" s="40"/>
      <c r="AP47" s="43">
        <f t="shared" si="7"/>
        <v>1.3000000000000114</v>
      </c>
      <c r="AQ47" s="44">
        <f t="shared" si="8"/>
        <v>1.7031891561877011E-2</v>
      </c>
    </row>
    <row r="48" spans="2:43" x14ac:dyDescent="0.2">
      <c r="B48" s="27" t="s">
        <v>39</v>
      </c>
      <c r="C48" s="27"/>
      <c r="D48" s="62" t="s">
        <v>30</v>
      </c>
      <c r="E48" s="63"/>
      <c r="F48" s="28">
        <v>7.0000000000000001E-3</v>
      </c>
      <c r="G48" s="64">
        <f>F18*(1+F74)</f>
        <v>2071.6</v>
      </c>
      <c r="H48" s="26">
        <f>G48*F48</f>
        <v>14.501199999999999</v>
      </c>
      <c r="I48" s="27"/>
      <c r="J48" s="28">
        <f>+F48</f>
        <v>7.0000000000000001E-3</v>
      </c>
      <c r="K48" s="65">
        <f>F18*(1+J74)</f>
        <v>2067</v>
      </c>
      <c r="L48" s="26">
        <f>K48*J48</f>
        <v>14.468999999999999</v>
      </c>
      <c r="M48" s="27"/>
      <c r="N48" s="30">
        <f t="shared" si="41"/>
        <v>-3.2199999999999562E-2</v>
      </c>
      <c r="O48" s="31">
        <f t="shared" si="28"/>
        <v>-2.2205058891677631E-3</v>
      </c>
      <c r="Q48" s="28">
        <f>+J48</f>
        <v>7.0000000000000001E-3</v>
      </c>
      <c r="R48" s="65">
        <f>$F$18*(1+Q74)</f>
        <v>2067</v>
      </c>
      <c r="S48" s="26">
        <f>R48*Q48</f>
        <v>14.468999999999999</v>
      </c>
      <c r="T48" s="27"/>
      <c r="U48" s="30">
        <f t="shared" si="1"/>
        <v>0</v>
      </c>
      <c r="V48" s="31">
        <f t="shared" si="2"/>
        <v>0</v>
      </c>
      <c r="X48" s="28">
        <f>+Q48</f>
        <v>7.0000000000000001E-3</v>
      </c>
      <c r="Y48" s="65">
        <f>$F$18*(1+X74)</f>
        <v>2067</v>
      </c>
      <c r="Z48" s="26">
        <f>Y48*X48</f>
        <v>14.468999999999999</v>
      </c>
      <c r="AA48" s="27"/>
      <c r="AB48" s="30">
        <f t="shared" si="3"/>
        <v>0</v>
      </c>
      <c r="AC48" s="31">
        <f t="shared" si="4"/>
        <v>0</v>
      </c>
      <c r="AE48" s="28">
        <f>+X48</f>
        <v>7.0000000000000001E-3</v>
      </c>
      <c r="AF48" s="65">
        <f>$F$18*(1+AE74)</f>
        <v>2067</v>
      </c>
      <c r="AG48" s="26">
        <f>AF48*AE48</f>
        <v>14.468999999999999</v>
      </c>
      <c r="AH48" s="27"/>
      <c r="AI48" s="30">
        <f t="shared" si="5"/>
        <v>0</v>
      </c>
      <c r="AJ48" s="31">
        <f t="shared" si="6"/>
        <v>0</v>
      </c>
      <c r="AL48" s="28">
        <f>+AE48</f>
        <v>7.0000000000000001E-3</v>
      </c>
      <c r="AM48" s="65">
        <f>$F$18*(1+AL74)</f>
        <v>2067</v>
      </c>
      <c r="AN48" s="26">
        <f>AM48*AL48</f>
        <v>14.468999999999999</v>
      </c>
      <c r="AO48" s="27"/>
      <c r="AP48" s="30">
        <f t="shared" si="7"/>
        <v>0</v>
      </c>
      <c r="AQ48" s="31">
        <f t="shared" si="8"/>
        <v>0</v>
      </c>
    </row>
    <row r="49" spans="2:43" ht="25.5" x14ac:dyDescent="0.2">
      <c r="B49" s="66" t="s">
        <v>40</v>
      </c>
      <c r="C49" s="27"/>
      <c r="D49" s="62" t="s">
        <v>30</v>
      </c>
      <c r="E49" s="63"/>
      <c r="F49" s="28">
        <v>4.0000000000000001E-3</v>
      </c>
      <c r="G49" s="64">
        <f>G48</f>
        <v>2071.6</v>
      </c>
      <c r="H49" s="26">
        <f>G49*F49</f>
        <v>8.2864000000000004</v>
      </c>
      <c r="I49" s="27"/>
      <c r="J49" s="28">
        <f>+F49</f>
        <v>4.0000000000000001E-3</v>
      </c>
      <c r="K49" s="65">
        <f>K48</f>
        <v>2067</v>
      </c>
      <c r="L49" s="26">
        <f>K49*J49</f>
        <v>8.2680000000000007</v>
      </c>
      <c r="M49" s="27"/>
      <c r="N49" s="30">
        <f t="shared" si="41"/>
        <v>-1.839999999999975E-2</v>
      </c>
      <c r="O49" s="31">
        <f t="shared" si="28"/>
        <v>-2.2205058891677626E-3</v>
      </c>
      <c r="Q49" s="28">
        <f>+J49</f>
        <v>4.0000000000000001E-3</v>
      </c>
      <c r="R49" s="65">
        <f>R48</f>
        <v>2067</v>
      </c>
      <c r="S49" s="26">
        <f>R49*Q49</f>
        <v>8.2680000000000007</v>
      </c>
      <c r="T49" s="27"/>
      <c r="U49" s="30">
        <f t="shared" si="1"/>
        <v>0</v>
      </c>
      <c r="V49" s="31">
        <f t="shared" si="2"/>
        <v>0</v>
      </c>
      <c r="X49" s="28">
        <f>+Q49</f>
        <v>4.0000000000000001E-3</v>
      </c>
      <c r="Y49" s="65">
        <f>Y48</f>
        <v>2067</v>
      </c>
      <c r="Z49" s="26">
        <f>Y49*X49</f>
        <v>8.2680000000000007</v>
      </c>
      <c r="AA49" s="27"/>
      <c r="AB49" s="30">
        <f t="shared" si="3"/>
        <v>0</v>
      </c>
      <c r="AC49" s="31">
        <f t="shared" si="4"/>
        <v>0</v>
      </c>
      <c r="AE49" s="28">
        <f>+X49</f>
        <v>4.0000000000000001E-3</v>
      </c>
      <c r="AF49" s="65">
        <f>AF48</f>
        <v>2067</v>
      </c>
      <c r="AG49" s="26">
        <f>AF49*AE49</f>
        <v>8.2680000000000007</v>
      </c>
      <c r="AH49" s="27"/>
      <c r="AI49" s="30">
        <f t="shared" si="5"/>
        <v>0</v>
      </c>
      <c r="AJ49" s="31">
        <f t="shared" si="6"/>
        <v>0</v>
      </c>
      <c r="AL49" s="28">
        <f>+AE49</f>
        <v>4.0000000000000001E-3</v>
      </c>
      <c r="AM49" s="65">
        <f>AM48</f>
        <v>2067</v>
      </c>
      <c r="AN49" s="26">
        <f>AM49*AL49</f>
        <v>8.2680000000000007</v>
      </c>
      <c r="AO49" s="27"/>
      <c r="AP49" s="30">
        <f t="shared" si="7"/>
        <v>0</v>
      </c>
      <c r="AQ49" s="31">
        <f t="shared" si="8"/>
        <v>0</v>
      </c>
    </row>
    <row r="50" spans="2:43" ht="25.5" x14ac:dyDescent="0.2">
      <c r="B50" s="56" t="s">
        <v>41</v>
      </c>
      <c r="C50" s="35"/>
      <c r="D50" s="35"/>
      <c r="E50" s="35"/>
      <c r="F50" s="67"/>
      <c r="G50" s="59"/>
      <c r="H50" s="60">
        <f>SUM(H47:H49)</f>
        <v>89.735119999999995</v>
      </c>
      <c r="I50" s="68"/>
      <c r="J50" s="69"/>
      <c r="K50" s="70"/>
      <c r="L50" s="60">
        <f>SUM(L47:L49)</f>
        <v>86.826400000000007</v>
      </c>
      <c r="M50" s="68"/>
      <c r="N50" s="43">
        <f t="shared" si="41"/>
        <v>-2.9087199999999882</v>
      </c>
      <c r="O50" s="44">
        <f t="shared" si="28"/>
        <v>-3.2414510617470485E-2</v>
      </c>
      <c r="Q50" s="69"/>
      <c r="R50" s="70"/>
      <c r="S50" s="60">
        <f>SUM(S47:S49)</f>
        <v>93.764400000000009</v>
      </c>
      <c r="T50" s="68"/>
      <c r="U50" s="43">
        <f t="shared" si="1"/>
        <v>6.9380000000000024</v>
      </c>
      <c r="V50" s="44">
        <f t="shared" si="2"/>
        <v>7.990657219463207E-2</v>
      </c>
      <c r="X50" s="69"/>
      <c r="Y50" s="70"/>
      <c r="Z50" s="60">
        <f>SUM(Z47:Z49)</f>
        <v>96.664400000000001</v>
      </c>
      <c r="AA50" s="68"/>
      <c r="AB50" s="43">
        <f t="shared" si="3"/>
        <v>2.8999999999999915</v>
      </c>
      <c r="AC50" s="44">
        <f t="shared" si="4"/>
        <v>3.0928582703030054E-2</v>
      </c>
      <c r="AE50" s="69"/>
      <c r="AF50" s="70"/>
      <c r="AG50" s="60">
        <f>SUM(AG47:AG49)</f>
        <v>99.064399999999992</v>
      </c>
      <c r="AH50" s="68"/>
      <c r="AI50" s="43">
        <f t="shared" si="5"/>
        <v>2.3999999999999915</v>
      </c>
      <c r="AJ50" s="44">
        <f t="shared" si="6"/>
        <v>2.4828168384637896E-2</v>
      </c>
      <c r="AL50" s="69"/>
      <c r="AM50" s="70"/>
      <c r="AN50" s="60">
        <f>SUM(AN47:AN49)</f>
        <v>100.3644</v>
      </c>
      <c r="AO50" s="68"/>
      <c r="AP50" s="43">
        <f t="shared" si="7"/>
        <v>1.3000000000000114</v>
      </c>
      <c r="AQ50" s="44">
        <f t="shared" si="8"/>
        <v>1.3122776698794032E-2</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v>
      </c>
      <c r="L51" s="73">
        <f t="shared" ref="L51:L57" si="43">K51*J51</f>
        <v>9.0948000000000011</v>
      </c>
      <c r="M51" s="27"/>
      <c r="N51" s="30">
        <f t="shared" si="41"/>
        <v>-2.023999999999937E-2</v>
      </c>
      <c r="O51" s="74">
        <f t="shared" si="28"/>
        <v>-2.2205058891677236E-3</v>
      </c>
      <c r="Q51" s="72">
        <f>+J51</f>
        <v>4.4000000000000003E-3</v>
      </c>
      <c r="R51" s="65">
        <f>R49</f>
        <v>2067</v>
      </c>
      <c r="S51" s="73">
        <f t="shared" ref="S51:S57" si="44">R51*Q51</f>
        <v>9.0948000000000011</v>
      </c>
      <c r="T51" s="27"/>
      <c r="U51" s="30">
        <f t="shared" si="1"/>
        <v>0</v>
      </c>
      <c r="V51" s="74">
        <f t="shared" si="2"/>
        <v>0</v>
      </c>
      <c r="X51" s="72">
        <f>+Q51</f>
        <v>4.4000000000000003E-3</v>
      </c>
      <c r="Y51" s="65">
        <f>Y49</f>
        <v>2067</v>
      </c>
      <c r="Z51" s="73">
        <f t="shared" ref="Z51:Z57" si="45">Y51*X51</f>
        <v>9.0948000000000011</v>
      </c>
      <c r="AA51" s="27"/>
      <c r="AB51" s="30">
        <f t="shared" si="3"/>
        <v>0</v>
      </c>
      <c r="AC51" s="74">
        <f t="shared" si="4"/>
        <v>0</v>
      </c>
      <c r="AE51" s="72">
        <f>+X51</f>
        <v>4.4000000000000003E-3</v>
      </c>
      <c r="AF51" s="65">
        <f>AF49</f>
        <v>2067</v>
      </c>
      <c r="AG51" s="73">
        <f t="shared" ref="AG51:AG57" si="46">AF51*AE51</f>
        <v>9.0948000000000011</v>
      </c>
      <c r="AH51" s="27"/>
      <c r="AI51" s="30">
        <f t="shared" si="5"/>
        <v>0</v>
      </c>
      <c r="AJ51" s="74">
        <f t="shared" si="6"/>
        <v>0</v>
      </c>
      <c r="AL51" s="72">
        <f>+AE51</f>
        <v>4.4000000000000003E-3</v>
      </c>
      <c r="AM51" s="65">
        <f>AM49</f>
        <v>2067</v>
      </c>
      <c r="AN51" s="73">
        <f t="shared" ref="AN51:AN57" si="47">AM51*AL51</f>
        <v>9.0948000000000011</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v>
      </c>
      <c r="L52" s="73">
        <f t="shared" si="43"/>
        <v>2.6871</v>
      </c>
      <c r="M52" s="27"/>
      <c r="N52" s="30">
        <f t="shared" si="41"/>
        <v>-5.9799999999996523E-3</v>
      </c>
      <c r="O52" s="74">
        <f t="shared" si="28"/>
        <v>-2.2205058891676642E-3</v>
      </c>
      <c r="Q52" s="72">
        <f>+J52</f>
        <v>1.2999999999999999E-3</v>
      </c>
      <c r="R52" s="65">
        <f>R49</f>
        <v>2067</v>
      </c>
      <c r="S52" s="73">
        <f t="shared" si="44"/>
        <v>2.6871</v>
      </c>
      <c r="T52" s="27"/>
      <c r="U52" s="30">
        <f t="shared" si="1"/>
        <v>0</v>
      </c>
      <c r="V52" s="74">
        <f t="shared" si="2"/>
        <v>0</v>
      </c>
      <c r="X52" s="72">
        <f>+Q52</f>
        <v>1.2999999999999999E-3</v>
      </c>
      <c r="Y52" s="65">
        <f>Y49</f>
        <v>2067</v>
      </c>
      <c r="Z52" s="73">
        <f t="shared" si="45"/>
        <v>2.6871</v>
      </c>
      <c r="AA52" s="27"/>
      <c r="AB52" s="30">
        <f t="shared" si="3"/>
        <v>0</v>
      </c>
      <c r="AC52" s="74">
        <f t="shared" si="4"/>
        <v>0</v>
      </c>
      <c r="AE52" s="72">
        <f>+X52</f>
        <v>1.2999999999999999E-3</v>
      </c>
      <c r="AF52" s="65">
        <f>AF49</f>
        <v>2067</v>
      </c>
      <c r="AG52" s="73">
        <f t="shared" si="46"/>
        <v>2.6871</v>
      </c>
      <c r="AH52" s="27"/>
      <c r="AI52" s="30">
        <f t="shared" si="5"/>
        <v>0</v>
      </c>
      <c r="AJ52" s="74">
        <f t="shared" si="6"/>
        <v>0</v>
      </c>
      <c r="AL52" s="72">
        <f>+AE52</f>
        <v>1.2999999999999999E-3</v>
      </c>
      <c r="AM52" s="65">
        <f>AM49</f>
        <v>2067</v>
      </c>
      <c r="AN52" s="73">
        <f t="shared" si="47"/>
        <v>2.6871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8"/>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8"/>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8"/>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8"/>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1250</v>
      </c>
      <c r="H59" s="73">
        <f>G59*F59</f>
        <v>137.5</v>
      </c>
      <c r="I59" s="83"/>
      <c r="J59" s="72">
        <v>0.11</v>
      </c>
      <c r="K59" s="82">
        <f>$G$59</f>
        <v>1250</v>
      </c>
      <c r="L59" s="73">
        <f>K59*J59</f>
        <v>137.5</v>
      </c>
      <c r="M59" s="83"/>
      <c r="N59" s="84">
        <f t="shared" si="41"/>
        <v>0</v>
      </c>
      <c r="O59" s="74">
        <f t="shared" si="28"/>
        <v>0</v>
      </c>
      <c r="Q59" s="72">
        <v>0.11</v>
      </c>
      <c r="R59" s="82">
        <f>$G$59</f>
        <v>1250</v>
      </c>
      <c r="S59" s="73">
        <f>R59*Q59</f>
        <v>137.5</v>
      </c>
      <c r="T59" s="83"/>
      <c r="U59" s="84">
        <f t="shared" si="1"/>
        <v>0</v>
      </c>
      <c r="V59" s="74">
        <f t="shared" si="2"/>
        <v>0</v>
      </c>
      <c r="X59" s="72">
        <v>0.11</v>
      </c>
      <c r="Y59" s="82">
        <f>$G$59</f>
        <v>1250</v>
      </c>
      <c r="Z59" s="73">
        <f>Y59*X59</f>
        <v>137.5</v>
      </c>
      <c r="AA59" s="83"/>
      <c r="AB59" s="84">
        <f t="shared" si="3"/>
        <v>0</v>
      </c>
      <c r="AC59" s="74">
        <f t="shared" si="4"/>
        <v>0</v>
      </c>
      <c r="AE59" s="72">
        <v>0.11</v>
      </c>
      <c r="AF59" s="82">
        <f>$G$59</f>
        <v>1250</v>
      </c>
      <c r="AG59" s="73">
        <f>AF59*AE59</f>
        <v>137.5</v>
      </c>
      <c r="AH59" s="83"/>
      <c r="AI59" s="84">
        <f t="shared" si="5"/>
        <v>0</v>
      </c>
      <c r="AJ59" s="74">
        <f t="shared" si="6"/>
        <v>0</v>
      </c>
      <c r="AL59" s="72">
        <v>0.11</v>
      </c>
      <c r="AM59" s="82">
        <f>$G$59</f>
        <v>1250</v>
      </c>
      <c r="AN59" s="73">
        <f>AM59*AL59</f>
        <v>137.5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319.95324000000005</v>
      </c>
      <c r="I61" s="100"/>
      <c r="J61" s="101"/>
      <c r="K61" s="101"/>
      <c r="L61" s="103">
        <f>SUM(L51:L57,L50)</f>
        <v>317.01830000000001</v>
      </c>
      <c r="M61" s="102"/>
      <c r="N61" s="103">
        <f t="shared" ref="N61" si="48">L61-H61</f>
        <v>-2.9349400000000401</v>
      </c>
      <c r="O61" s="104">
        <f t="shared" ref="O61" si="49">IF((H61)=0,"",(N61/H61))</f>
        <v>-9.173027908703283E-3</v>
      </c>
      <c r="Q61" s="101"/>
      <c r="R61" s="101"/>
      <c r="S61" s="103">
        <f>SUM(S51:S57,S50)</f>
        <v>323.9563</v>
      </c>
      <c r="T61" s="102"/>
      <c r="U61" s="103">
        <f t="shared" si="1"/>
        <v>6.9379999999999882</v>
      </c>
      <c r="V61" s="104">
        <f>IF((L61)=0,"",(U61/L61))</f>
        <v>2.1885171928560553E-2</v>
      </c>
      <c r="X61" s="101"/>
      <c r="Y61" s="101"/>
      <c r="Z61" s="103">
        <f>SUM(Z51:Z57,Z50)</f>
        <v>326.85630000000003</v>
      </c>
      <c r="AA61" s="102"/>
      <c r="AB61" s="103">
        <f t="shared" si="3"/>
        <v>2.9000000000000341</v>
      </c>
      <c r="AC61" s="104">
        <f>IF((S61)=0,"",(AB61/S61))</f>
        <v>8.9518246751183229E-3</v>
      </c>
      <c r="AE61" s="101"/>
      <c r="AF61" s="101"/>
      <c r="AG61" s="103">
        <f>SUM(AG51:AG57,AG50)</f>
        <v>329.25630000000001</v>
      </c>
      <c r="AH61" s="102"/>
      <c r="AI61" s="103">
        <f t="shared" ref="AI61:AI65" si="50">AG61-Z61</f>
        <v>2.3999999999999773</v>
      </c>
      <c r="AJ61" s="104">
        <f>IF((Z61)=0,"",(AI61/Z61))</f>
        <v>7.3426762770060633E-3</v>
      </c>
      <c r="AL61" s="101"/>
      <c r="AM61" s="101"/>
      <c r="AN61" s="103">
        <f>SUM(AN51:AN57,AN50)</f>
        <v>330.55630000000002</v>
      </c>
      <c r="AO61" s="102"/>
      <c r="AP61" s="103">
        <f t="shared" ref="AP61:AP65" si="51">AN61-AG61</f>
        <v>1.3000000000000114</v>
      </c>
      <c r="AQ61" s="104">
        <f>IF((AG61)=0,"",(AP61/AG61))</f>
        <v>3.9482919537151186E-3</v>
      </c>
    </row>
    <row r="62" spans="2:43" x14ac:dyDescent="0.2">
      <c r="B62" s="105" t="s">
        <v>52</v>
      </c>
      <c r="C62" s="21"/>
      <c r="D62" s="21"/>
      <c r="E62" s="21"/>
      <c r="F62" s="106">
        <v>0.13</v>
      </c>
      <c r="G62" s="107"/>
      <c r="H62" s="108">
        <f>H61*F62</f>
        <v>41.593921200000011</v>
      </c>
      <c r="I62" s="109"/>
      <c r="J62" s="110">
        <v>0.13</v>
      </c>
      <c r="K62" s="109"/>
      <c r="L62" s="111">
        <f>L61*J62</f>
        <v>41.212379000000006</v>
      </c>
      <c r="M62" s="112"/>
      <c r="N62" s="113">
        <f t="shared" si="41"/>
        <v>-0.38154220000000549</v>
      </c>
      <c r="O62" s="114">
        <f t="shared" si="28"/>
        <v>-9.1730279087032882E-3</v>
      </c>
      <c r="Q62" s="110">
        <v>0.13</v>
      </c>
      <c r="R62" s="109"/>
      <c r="S62" s="111">
        <f>S61*Q62</f>
        <v>42.114319000000002</v>
      </c>
      <c r="T62" s="112"/>
      <c r="U62" s="113">
        <f t="shared" si="1"/>
        <v>0.90193999999999619</v>
      </c>
      <c r="V62" s="114">
        <f t="shared" ref="V62:V71" si="52">IF((L62)=0,"",(U62/L62))</f>
        <v>2.1885171928560494E-2</v>
      </c>
      <c r="X62" s="110">
        <v>0.13</v>
      </c>
      <c r="Y62" s="109"/>
      <c r="Z62" s="111">
        <f>Z61*X62</f>
        <v>42.491319000000004</v>
      </c>
      <c r="AA62" s="112"/>
      <c r="AB62" s="113">
        <f t="shared" si="3"/>
        <v>0.37700000000000244</v>
      </c>
      <c r="AC62" s="114">
        <f t="shared" ref="AC62:AC71" si="53">IF((S62)=0,"",(AB62/S62))</f>
        <v>8.9518246751182761E-3</v>
      </c>
      <c r="AE62" s="110">
        <v>0.13</v>
      </c>
      <c r="AF62" s="109"/>
      <c r="AG62" s="111">
        <f>AG61*AE62</f>
        <v>42.803319000000002</v>
      </c>
      <c r="AH62" s="112"/>
      <c r="AI62" s="113">
        <f t="shared" si="50"/>
        <v>0.31199999999999761</v>
      </c>
      <c r="AJ62" s="114">
        <f t="shared" ref="AJ62:AJ71" si="54">IF((Z62)=0,"",(AI62/Z62))</f>
        <v>7.3426762770060772E-3</v>
      </c>
      <c r="AL62" s="110">
        <v>0.13</v>
      </c>
      <c r="AM62" s="109"/>
      <c r="AN62" s="111">
        <f>AN61*AL62</f>
        <v>42.972319000000006</v>
      </c>
      <c r="AO62" s="112"/>
      <c r="AP62" s="113">
        <f t="shared" si="51"/>
        <v>0.16900000000000404</v>
      </c>
      <c r="AQ62" s="114">
        <f t="shared" ref="AQ62:AQ71" si="55">IF((AG62)=0,"",(AP62/AG62))</f>
        <v>3.9482919537151785E-3</v>
      </c>
    </row>
    <row r="63" spans="2:43" x14ac:dyDescent="0.2">
      <c r="B63" s="115" t="s">
        <v>53</v>
      </c>
      <c r="C63" s="21"/>
      <c r="D63" s="21"/>
      <c r="E63" s="21"/>
      <c r="F63" s="116"/>
      <c r="G63" s="107"/>
      <c r="H63" s="108">
        <f>H61+H62</f>
        <v>361.54716120000006</v>
      </c>
      <c r="I63" s="109"/>
      <c r="J63" s="109"/>
      <c r="K63" s="109"/>
      <c r="L63" s="111">
        <f>L61+L62</f>
        <v>358.23067900000001</v>
      </c>
      <c r="M63" s="112"/>
      <c r="N63" s="113">
        <f t="shared" si="41"/>
        <v>-3.3164822000000527</v>
      </c>
      <c r="O63" s="114">
        <f t="shared" si="28"/>
        <v>-9.1730279087033038E-3</v>
      </c>
      <c r="Q63" s="109"/>
      <c r="R63" s="109"/>
      <c r="S63" s="111">
        <f>S61+S62</f>
        <v>366.07061900000002</v>
      </c>
      <c r="T63" s="112"/>
      <c r="U63" s="113">
        <f t="shared" si="1"/>
        <v>7.8399400000000128</v>
      </c>
      <c r="V63" s="114">
        <f t="shared" si="52"/>
        <v>2.1885171928560626E-2</v>
      </c>
      <c r="X63" s="109"/>
      <c r="Y63" s="109"/>
      <c r="Z63" s="111">
        <f>Z61+Z62</f>
        <v>369.34761900000001</v>
      </c>
      <c r="AA63" s="112"/>
      <c r="AB63" s="113">
        <f t="shared" si="3"/>
        <v>3.2769999999999868</v>
      </c>
      <c r="AC63" s="114">
        <f t="shared" si="53"/>
        <v>8.9518246751181807E-3</v>
      </c>
      <c r="AE63" s="109"/>
      <c r="AF63" s="109"/>
      <c r="AG63" s="111">
        <f>AG61+AG62</f>
        <v>372.059619</v>
      </c>
      <c r="AH63" s="112"/>
      <c r="AI63" s="113">
        <f t="shared" si="50"/>
        <v>2.7119999999999891</v>
      </c>
      <c r="AJ63" s="114">
        <f t="shared" si="54"/>
        <v>7.3426762770061041E-3</v>
      </c>
      <c r="AL63" s="109"/>
      <c r="AM63" s="109"/>
      <c r="AN63" s="111">
        <f>AN61+AN62</f>
        <v>373.52861900000005</v>
      </c>
      <c r="AO63" s="112"/>
      <c r="AP63" s="113">
        <f t="shared" si="51"/>
        <v>1.4690000000000509</v>
      </c>
      <c r="AQ63" s="114">
        <f t="shared" si="55"/>
        <v>3.9482919537152219E-3</v>
      </c>
    </row>
    <row r="64" spans="2:43" ht="15.75" customHeight="1" x14ac:dyDescent="0.2">
      <c r="B64" s="268" t="s">
        <v>54</v>
      </c>
      <c r="C64" s="268"/>
      <c r="D64" s="268"/>
      <c r="E64" s="21"/>
      <c r="F64" s="116"/>
      <c r="G64" s="107"/>
      <c r="H64" s="117">
        <f>ROUND(-H63*10%,2)</f>
        <v>-36.15</v>
      </c>
      <c r="I64" s="109"/>
      <c r="J64" s="109"/>
      <c r="K64" s="109"/>
      <c r="L64" s="118">
        <f>ROUND(-L63*10%,2)</f>
        <v>-35.82</v>
      </c>
      <c r="M64" s="112"/>
      <c r="N64" s="118">
        <f t="shared" si="41"/>
        <v>0.32999999999999829</v>
      </c>
      <c r="O64" s="119">
        <f t="shared" si="28"/>
        <v>-9.1286307053941446E-3</v>
      </c>
      <c r="Q64" s="109"/>
      <c r="R64" s="109"/>
      <c r="S64" s="118">
        <f>ROUND(-S63*10%,2)</f>
        <v>-36.61</v>
      </c>
      <c r="T64" s="112"/>
      <c r="U64" s="118">
        <f t="shared" si="1"/>
        <v>-0.78999999999999915</v>
      </c>
      <c r="V64" s="119">
        <f t="shared" si="52"/>
        <v>2.2054718034617508E-2</v>
      </c>
      <c r="X64" s="109"/>
      <c r="Y64" s="109"/>
      <c r="Z64" s="118">
        <f>ROUND(-Z63*10%,2)</f>
        <v>-36.93</v>
      </c>
      <c r="AA64" s="112"/>
      <c r="AB64" s="118">
        <f t="shared" si="3"/>
        <v>-0.32000000000000028</v>
      </c>
      <c r="AC64" s="119">
        <f t="shared" si="53"/>
        <v>8.7407812073204121E-3</v>
      </c>
      <c r="AE64" s="109"/>
      <c r="AF64" s="109"/>
      <c r="AG64" s="118">
        <f>ROUND(-AG63*10%,2)</f>
        <v>-37.21</v>
      </c>
      <c r="AH64" s="112"/>
      <c r="AI64" s="118">
        <f t="shared" si="50"/>
        <v>-0.28000000000000114</v>
      </c>
      <c r="AJ64" s="119">
        <f t="shared" si="54"/>
        <v>7.5819117248849483E-3</v>
      </c>
      <c r="AL64" s="109"/>
      <c r="AM64" s="109"/>
      <c r="AN64" s="118">
        <f>ROUND(-AN63*10%,2)</f>
        <v>-37.35</v>
      </c>
      <c r="AO64" s="112"/>
      <c r="AP64" s="118">
        <f t="shared" si="51"/>
        <v>-0.14000000000000057</v>
      </c>
      <c r="AQ64" s="119">
        <f t="shared" si="55"/>
        <v>3.7624294544477445E-3</v>
      </c>
    </row>
    <row r="65" spans="2:43" ht="13.5" thickBot="1" x14ac:dyDescent="0.25">
      <c r="B65" s="269" t="s">
        <v>55</v>
      </c>
      <c r="C65" s="269"/>
      <c r="D65" s="269"/>
      <c r="E65" s="120"/>
      <c r="F65" s="121"/>
      <c r="G65" s="122"/>
      <c r="H65" s="123">
        <f>H63+H64</f>
        <v>325.39716120000008</v>
      </c>
      <c r="I65" s="124"/>
      <c r="J65" s="124"/>
      <c r="K65" s="124"/>
      <c r="L65" s="125">
        <f>L63+L64</f>
        <v>322.41067900000002</v>
      </c>
      <c r="M65" s="126"/>
      <c r="N65" s="127">
        <f t="shared" si="41"/>
        <v>-2.9864822000000686</v>
      </c>
      <c r="O65" s="128">
        <f t="shared" si="28"/>
        <v>-9.177960216329226E-3</v>
      </c>
      <c r="Q65" s="124"/>
      <c r="R65" s="124"/>
      <c r="S65" s="125">
        <f>S63+S64</f>
        <v>329.46061900000001</v>
      </c>
      <c r="T65" s="126"/>
      <c r="U65" s="127">
        <f t="shared" si="1"/>
        <v>7.0499399999999923</v>
      </c>
      <c r="V65" s="128">
        <f t="shared" si="52"/>
        <v>2.1866335264906011E-2</v>
      </c>
      <c r="X65" s="124"/>
      <c r="Y65" s="124"/>
      <c r="Z65" s="125">
        <f>Z63+Z64</f>
        <v>332.417619</v>
      </c>
      <c r="AA65" s="126"/>
      <c r="AB65" s="127">
        <f t="shared" si="3"/>
        <v>2.9569999999999936</v>
      </c>
      <c r="AC65" s="128">
        <f t="shared" si="53"/>
        <v>8.9752760405030184E-3</v>
      </c>
      <c r="AE65" s="124"/>
      <c r="AF65" s="124"/>
      <c r="AG65" s="125">
        <f>AG63+AG64</f>
        <v>334.84961900000002</v>
      </c>
      <c r="AH65" s="126"/>
      <c r="AI65" s="127">
        <f t="shared" si="50"/>
        <v>2.4320000000000164</v>
      </c>
      <c r="AJ65" s="128">
        <f t="shared" si="54"/>
        <v>7.3160983684201659E-3</v>
      </c>
      <c r="AL65" s="124"/>
      <c r="AM65" s="124"/>
      <c r="AN65" s="125">
        <f>AN63+AN64</f>
        <v>336.17861900000003</v>
      </c>
      <c r="AO65" s="126"/>
      <c r="AP65" s="127">
        <f t="shared" si="51"/>
        <v>1.3290000000000077</v>
      </c>
      <c r="AQ65" s="128">
        <f t="shared" si="55"/>
        <v>3.9689458329651185E-3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323.67324000000002</v>
      </c>
      <c r="I67" s="140"/>
      <c r="J67" s="141"/>
      <c r="K67" s="141"/>
      <c r="L67" s="143">
        <f>SUM(L58:L59,L50,L51:L54)</f>
        <v>320.73830000000004</v>
      </c>
      <c r="M67" s="142"/>
      <c r="N67" s="143">
        <f t="shared" ref="N67:N71" si="56">L67-H67</f>
        <v>-2.9349399999999832</v>
      </c>
      <c r="O67" s="104">
        <f t="shared" ref="O67:O71" si="57">IF((H67)=0,"",(N67/H67))</f>
        <v>-9.0676016342901341E-3</v>
      </c>
      <c r="Q67" s="141"/>
      <c r="R67" s="141"/>
      <c r="S67" s="143">
        <f>SUM(S58:S59,S50,S51:S54)</f>
        <v>327.67630000000003</v>
      </c>
      <c r="T67" s="142"/>
      <c r="U67" s="143">
        <f t="shared" si="1"/>
        <v>6.9379999999999882</v>
      </c>
      <c r="V67" s="104">
        <f t="shared" si="52"/>
        <v>2.1631342437120817E-2</v>
      </c>
      <c r="X67" s="141"/>
      <c r="Y67" s="141"/>
      <c r="Z67" s="143">
        <f>SUM(Z58:Z59,Z50,Z51:Z54)</f>
        <v>330.5763</v>
      </c>
      <c r="AA67" s="142"/>
      <c r="AB67" s="143">
        <f t="shared" si="3"/>
        <v>2.8999999999999773</v>
      </c>
      <c r="AC67" s="104">
        <f t="shared" si="53"/>
        <v>8.8501975882905697E-3</v>
      </c>
      <c r="AE67" s="141"/>
      <c r="AF67" s="141"/>
      <c r="AG67" s="143">
        <f>SUM(AG58:AG59,AG50,AG51:AG54)</f>
        <v>332.97629999999998</v>
      </c>
      <c r="AH67" s="142"/>
      <c r="AI67" s="143">
        <f t="shared" ref="AI67:AI71" si="58">AG67-Z67</f>
        <v>2.3999999999999773</v>
      </c>
      <c r="AJ67" s="104">
        <f t="shared" si="54"/>
        <v>7.2600485878751052E-3</v>
      </c>
      <c r="AL67" s="141"/>
      <c r="AM67" s="141"/>
      <c r="AN67" s="143">
        <f>SUM(AN58:AN59,AN50,AN51:AN54)</f>
        <v>334.27629999999999</v>
      </c>
      <c r="AO67" s="142"/>
      <c r="AP67" s="143">
        <f t="shared" ref="AP67:AP71" si="59">AN67-AG67</f>
        <v>1.3000000000000114</v>
      </c>
      <c r="AQ67" s="104">
        <f t="shared" si="55"/>
        <v>3.9041817690929096E-3</v>
      </c>
    </row>
    <row r="68" spans="2:43" s="85" customFormat="1" x14ac:dyDescent="0.2">
      <c r="B68" s="144" t="s">
        <v>52</v>
      </c>
      <c r="C68" s="79"/>
      <c r="D68" s="79"/>
      <c r="E68" s="79"/>
      <c r="F68" s="145">
        <v>0.13</v>
      </c>
      <c r="G68" s="138"/>
      <c r="H68" s="146">
        <f>H67*F68</f>
        <v>42.077521200000007</v>
      </c>
      <c r="I68" s="147"/>
      <c r="J68" s="148">
        <v>0.13</v>
      </c>
      <c r="K68" s="149"/>
      <c r="L68" s="152">
        <f>L67*J68</f>
        <v>41.695979000000008</v>
      </c>
      <c r="M68" s="151"/>
      <c r="N68" s="152">
        <f t="shared" si="56"/>
        <v>-0.38154219999999839</v>
      </c>
      <c r="O68" s="114">
        <f t="shared" si="57"/>
        <v>-9.067601634290148E-3</v>
      </c>
      <c r="Q68" s="148">
        <v>0.13</v>
      </c>
      <c r="R68" s="149"/>
      <c r="S68" s="150">
        <f>S67*Q68</f>
        <v>42.597919000000005</v>
      </c>
      <c r="T68" s="151"/>
      <c r="U68" s="152">
        <f t="shared" si="1"/>
        <v>0.90193999999999619</v>
      </c>
      <c r="V68" s="114">
        <f t="shared" si="52"/>
        <v>2.1631342437120761E-2</v>
      </c>
      <c r="X68" s="148">
        <v>0.13</v>
      </c>
      <c r="Y68" s="149"/>
      <c r="Z68" s="150">
        <f>Z67*X68</f>
        <v>42.974919</v>
      </c>
      <c r="AA68" s="151"/>
      <c r="AB68" s="152">
        <f t="shared" si="3"/>
        <v>0.37699999999999534</v>
      </c>
      <c r="AC68" s="114">
        <f t="shared" si="53"/>
        <v>8.8501975882905298E-3</v>
      </c>
      <c r="AE68" s="148">
        <v>0.13</v>
      </c>
      <c r="AF68" s="149"/>
      <c r="AG68" s="152">
        <f>AG67*AE68</f>
        <v>43.286918999999997</v>
      </c>
      <c r="AH68" s="151"/>
      <c r="AI68" s="152">
        <f t="shared" si="58"/>
        <v>0.31199999999999761</v>
      </c>
      <c r="AJ68" s="114">
        <f t="shared" si="54"/>
        <v>7.2600485878751191E-3</v>
      </c>
      <c r="AL68" s="148">
        <v>0.13</v>
      </c>
      <c r="AM68" s="149"/>
      <c r="AN68" s="150">
        <f>AN67*AL68</f>
        <v>43.455919000000002</v>
      </c>
      <c r="AO68" s="151"/>
      <c r="AP68" s="152">
        <f t="shared" si="59"/>
        <v>0.16900000000000404</v>
      </c>
      <c r="AQ68" s="114">
        <f t="shared" si="55"/>
        <v>3.9041817690929691E-3</v>
      </c>
    </row>
    <row r="69" spans="2:43" s="85" customFormat="1" x14ac:dyDescent="0.2">
      <c r="B69" s="153" t="s">
        <v>53</v>
      </c>
      <c r="C69" s="79"/>
      <c r="D69" s="79"/>
      <c r="E69" s="79"/>
      <c r="F69" s="154"/>
      <c r="G69" s="155"/>
      <c r="H69" s="146">
        <f>H67+H68</f>
        <v>365.75076120000006</v>
      </c>
      <c r="I69" s="147"/>
      <c r="J69" s="147"/>
      <c r="K69" s="147"/>
      <c r="L69" s="150">
        <f>L67+L68</f>
        <v>362.43427900000006</v>
      </c>
      <c r="M69" s="151"/>
      <c r="N69" s="152">
        <f t="shared" si="56"/>
        <v>-3.3164821999999958</v>
      </c>
      <c r="O69" s="114">
        <f t="shared" si="57"/>
        <v>-9.067601634290174E-3</v>
      </c>
      <c r="Q69" s="147"/>
      <c r="R69" s="147"/>
      <c r="S69" s="150">
        <f>S67+S68</f>
        <v>370.27421900000002</v>
      </c>
      <c r="T69" s="151"/>
      <c r="U69" s="152">
        <f t="shared" si="1"/>
        <v>7.8399399999999559</v>
      </c>
      <c r="V69" s="114">
        <f t="shared" si="52"/>
        <v>2.163134243712073E-2</v>
      </c>
      <c r="X69" s="147"/>
      <c r="Y69" s="147"/>
      <c r="Z69" s="150">
        <f>Z67+Z68</f>
        <v>373.551219</v>
      </c>
      <c r="AA69" s="151"/>
      <c r="AB69" s="152">
        <f t="shared" si="3"/>
        <v>3.2769999999999868</v>
      </c>
      <c r="AC69" s="114">
        <f t="shared" si="53"/>
        <v>8.8501975882906026E-3</v>
      </c>
      <c r="AE69" s="147"/>
      <c r="AF69" s="147"/>
      <c r="AG69" s="150">
        <f>AG67+AG68</f>
        <v>376.26321899999999</v>
      </c>
      <c r="AH69" s="151"/>
      <c r="AI69" s="152">
        <f t="shared" si="58"/>
        <v>2.7119999999999891</v>
      </c>
      <c r="AJ69" s="114">
        <f t="shared" si="54"/>
        <v>7.2600485878751451E-3</v>
      </c>
      <c r="AL69" s="147"/>
      <c r="AM69" s="147"/>
      <c r="AN69" s="150">
        <f>AN67+AN68</f>
        <v>377.73221899999999</v>
      </c>
      <c r="AO69" s="151"/>
      <c r="AP69" s="152">
        <f t="shared" si="59"/>
        <v>1.4689999999999941</v>
      </c>
      <c r="AQ69" s="114">
        <f t="shared" si="55"/>
        <v>3.9041817690928598E-3</v>
      </c>
    </row>
    <row r="70" spans="2:43" s="85" customFormat="1" ht="15.75" customHeight="1" x14ac:dyDescent="0.2">
      <c r="B70" s="270" t="s">
        <v>54</v>
      </c>
      <c r="C70" s="270"/>
      <c r="D70" s="270"/>
      <c r="E70" s="79"/>
      <c r="F70" s="154"/>
      <c r="G70" s="155"/>
      <c r="H70" s="156">
        <f>ROUND(-H69*10%,2)</f>
        <v>-36.58</v>
      </c>
      <c r="I70" s="147"/>
      <c r="J70" s="147"/>
      <c r="K70" s="147"/>
      <c r="L70" s="157">
        <f>ROUND(-L69*10%,2)</f>
        <v>-36.24</v>
      </c>
      <c r="M70" s="151"/>
      <c r="N70" s="157">
        <f t="shared" si="56"/>
        <v>0.33999999999999631</v>
      </c>
      <c r="O70" s="119">
        <f t="shared" si="57"/>
        <v>-9.2946965554947057E-3</v>
      </c>
      <c r="Q70" s="147"/>
      <c r="R70" s="147"/>
      <c r="S70" s="157">
        <f>ROUND(-S69*10%,2)</f>
        <v>-37.03</v>
      </c>
      <c r="T70" s="151"/>
      <c r="U70" s="157">
        <f t="shared" si="1"/>
        <v>-0.78999999999999915</v>
      </c>
      <c r="V70" s="119">
        <f t="shared" si="52"/>
        <v>2.1799116997792471E-2</v>
      </c>
      <c r="X70" s="147"/>
      <c r="Y70" s="147"/>
      <c r="Z70" s="157">
        <f>ROUND(-Z69*10%,2)</f>
        <v>-37.36</v>
      </c>
      <c r="AA70" s="151"/>
      <c r="AB70" s="157">
        <f t="shared" si="3"/>
        <v>-0.32999999999999829</v>
      </c>
      <c r="AC70" s="119">
        <f t="shared" si="53"/>
        <v>8.9116932217120793E-3</v>
      </c>
      <c r="AE70" s="147"/>
      <c r="AF70" s="147"/>
      <c r="AG70" s="157">
        <f>ROUND(-AG69*10%,2)</f>
        <v>-37.630000000000003</v>
      </c>
      <c r="AH70" s="151"/>
      <c r="AI70" s="157">
        <f t="shared" si="58"/>
        <v>-0.27000000000000313</v>
      </c>
      <c r="AJ70" s="119">
        <f t="shared" si="54"/>
        <v>7.2269807280514759E-3</v>
      </c>
      <c r="AL70" s="147"/>
      <c r="AM70" s="147"/>
      <c r="AN70" s="157">
        <f>ROUND(-AN69*10%,2)</f>
        <v>-37.770000000000003</v>
      </c>
      <c r="AO70" s="151"/>
      <c r="AP70" s="157">
        <f t="shared" si="59"/>
        <v>-0.14000000000000057</v>
      </c>
      <c r="AQ70" s="119">
        <f t="shared" si="55"/>
        <v>3.720435822482077E-3</v>
      </c>
    </row>
    <row r="71" spans="2:43" s="85" customFormat="1" ht="13.5" thickBot="1" x14ac:dyDescent="0.25">
      <c r="B71" s="267" t="s">
        <v>57</v>
      </c>
      <c r="C71" s="267"/>
      <c r="D71" s="267"/>
      <c r="E71" s="158"/>
      <c r="F71" s="159"/>
      <c r="G71" s="160"/>
      <c r="H71" s="161">
        <f>SUM(H69:H70)</f>
        <v>329.17076120000007</v>
      </c>
      <c r="I71" s="162"/>
      <c r="J71" s="162"/>
      <c r="K71" s="162"/>
      <c r="L71" s="163">
        <f>SUM(L69:L70)</f>
        <v>326.19427900000005</v>
      </c>
      <c r="M71" s="164"/>
      <c r="N71" s="165">
        <f t="shared" si="56"/>
        <v>-2.9764822000000208</v>
      </c>
      <c r="O71" s="166">
        <f t="shared" si="57"/>
        <v>-9.0423650908397265E-3</v>
      </c>
      <c r="Q71" s="162"/>
      <c r="R71" s="162"/>
      <c r="S71" s="163">
        <f>SUM(S69:S70)</f>
        <v>333.24421900000004</v>
      </c>
      <c r="T71" s="164"/>
      <c r="U71" s="165">
        <f t="shared" si="1"/>
        <v>7.0499399999999923</v>
      </c>
      <c r="V71" s="166">
        <f t="shared" si="52"/>
        <v>2.1612702778272794E-2</v>
      </c>
      <c r="X71" s="162"/>
      <c r="Y71" s="162"/>
      <c r="Z71" s="163">
        <f>SUM(Z69:Z70)</f>
        <v>336.19121899999999</v>
      </c>
      <c r="AA71" s="164"/>
      <c r="AB71" s="165">
        <f t="shared" si="3"/>
        <v>2.9469999999999459</v>
      </c>
      <c r="AC71" s="166">
        <f t="shared" si="53"/>
        <v>8.8433642115182363E-3</v>
      </c>
      <c r="AE71" s="162"/>
      <c r="AF71" s="162"/>
      <c r="AG71" s="163">
        <f>SUM(AG69:AG70)</f>
        <v>338.633219</v>
      </c>
      <c r="AH71" s="164"/>
      <c r="AI71" s="165">
        <f t="shared" si="58"/>
        <v>2.4420000000000073</v>
      </c>
      <c r="AJ71" s="166">
        <f t="shared" si="54"/>
        <v>7.2637233276458876E-3</v>
      </c>
      <c r="AL71" s="162"/>
      <c r="AM71" s="162"/>
      <c r="AN71" s="163">
        <f>SUM(AN69:AN70)</f>
        <v>339.962219</v>
      </c>
      <c r="AO71" s="164"/>
      <c r="AP71" s="165">
        <f t="shared" si="59"/>
        <v>1.3290000000000077</v>
      </c>
      <c r="AQ71" s="166">
        <f t="shared" si="55"/>
        <v>3.9246002029115984E-3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f>
        <v>319.95324000000005</v>
      </c>
      <c r="I77" s="100"/>
      <c r="J77" s="101"/>
      <c r="K77" s="101"/>
      <c r="L77" s="99">
        <f>+L61-L31-L40-L41-L42</f>
        <v>321.11630000000002</v>
      </c>
      <c r="M77" s="102"/>
      <c r="N77" s="103">
        <f t="shared" ref="N77:N81" si="60">L77-H77</f>
        <v>1.1630599999999731</v>
      </c>
      <c r="O77" s="104">
        <f t="shared" ref="O77:O81" si="61">IF((H77)=0,"",(N77/H77))</f>
        <v>3.6350936780636224E-3</v>
      </c>
      <c r="Q77" s="101"/>
      <c r="R77" s="101"/>
      <c r="S77" s="99">
        <f>+S61-S31-S40-S41-S42</f>
        <v>323.9563</v>
      </c>
      <c r="T77" s="102"/>
      <c r="U77" s="103">
        <f t="shared" ref="U77:U81" si="62">S77-L77</f>
        <v>2.839999999999975</v>
      </c>
      <c r="V77" s="104">
        <f>IF((L77)=0,"",(U77/L77))</f>
        <v>8.8441477433564564E-3</v>
      </c>
      <c r="X77" s="101"/>
      <c r="Y77" s="101"/>
      <c r="Z77" s="99">
        <f>+Z61-Z31-Z40-Z41-Z42</f>
        <v>326.85630000000003</v>
      </c>
      <c r="AA77" s="102"/>
      <c r="AB77" s="103">
        <f t="shared" ref="AB77:AB81" si="63">Z77-S77</f>
        <v>2.9000000000000341</v>
      </c>
      <c r="AC77" s="104">
        <f>IF((S77)=0,"",(AB77/S77))</f>
        <v>8.9518246751183229E-3</v>
      </c>
      <c r="AE77" s="101"/>
      <c r="AF77" s="101"/>
      <c r="AG77" s="99">
        <f>+AG61-AG31-AG40-AG41-AG42</f>
        <v>329.25630000000001</v>
      </c>
      <c r="AH77" s="102"/>
      <c r="AI77" s="103">
        <f t="shared" ref="AI77:AI81" si="64">AG77-Z77</f>
        <v>2.3999999999999773</v>
      </c>
      <c r="AJ77" s="104">
        <f>IF((Z77)=0,"",(AI77/Z77))</f>
        <v>7.3426762770060633E-3</v>
      </c>
      <c r="AL77" s="101"/>
      <c r="AM77" s="101"/>
      <c r="AN77" s="99">
        <f>+AN61-AN31-AN40-AN41-AN42</f>
        <v>330.55630000000002</v>
      </c>
      <c r="AO77" s="102"/>
      <c r="AP77" s="103">
        <f t="shared" ref="AP77:AP81" si="65">AN77-AG77</f>
        <v>1.3000000000000114</v>
      </c>
      <c r="AQ77" s="104">
        <f>IF((AG77)=0,"",(AP77/AG77))</f>
        <v>3.9482919537151186E-3</v>
      </c>
    </row>
    <row r="78" spans="2:43" x14ac:dyDescent="0.2">
      <c r="B78" s="105" t="s">
        <v>52</v>
      </c>
      <c r="C78" s="21"/>
      <c r="D78" s="21"/>
      <c r="E78" s="21"/>
      <c r="F78" s="106">
        <v>0.13</v>
      </c>
      <c r="G78" s="107"/>
      <c r="H78" s="108">
        <f>H77*F78</f>
        <v>41.593921200000011</v>
      </c>
      <c r="I78" s="109"/>
      <c r="J78" s="110">
        <v>0.13</v>
      </c>
      <c r="K78" s="109"/>
      <c r="L78" s="111">
        <f>L77*J78</f>
        <v>41.745119000000003</v>
      </c>
      <c r="M78" s="112"/>
      <c r="N78" s="113">
        <f t="shared" si="60"/>
        <v>0.15119779999999139</v>
      </c>
      <c r="O78" s="114">
        <f t="shared" si="61"/>
        <v>3.6350936780634993E-3</v>
      </c>
      <c r="Q78" s="110">
        <v>0.13</v>
      </c>
      <c r="R78" s="109"/>
      <c r="S78" s="111">
        <f>S77*Q78</f>
        <v>42.114319000000002</v>
      </c>
      <c r="T78" s="112"/>
      <c r="U78" s="113">
        <f t="shared" si="62"/>
        <v>0.36919999999999931</v>
      </c>
      <c r="V78" s="114">
        <f t="shared" ref="V78:V81" si="66">IF((L78)=0,"",(U78/L78))</f>
        <v>8.8441477433565171E-3</v>
      </c>
      <c r="X78" s="110">
        <v>0.13</v>
      </c>
      <c r="Y78" s="109"/>
      <c r="Z78" s="111">
        <f>Z77*X78</f>
        <v>42.491319000000004</v>
      </c>
      <c r="AA78" s="112"/>
      <c r="AB78" s="113">
        <f t="shared" si="63"/>
        <v>0.37700000000000244</v>
      </c>
      <c r="AC78" s="114">
        <f t="shared" ref="AC78:AC81" si="67">IF((S78)=0,"",(AB78/S78))</f>
        <v>8.9518246751182761E-3</v>
      </c>
      <c r="AE78" s="110">
        <v>0.13</v>
      </c>
      <c r="AF78" s="109"/>
      <c r="AG78" s="111">
        <f>AG77*AE78</f>
        <v>42.803319000000002</v>
      </c>
      <c r="AH78" s="112"/>
      <c r="AI78" s="113">
        <f t="shared" si="64"/>
        <v>0.31199999999999761</v>
      </c>
      <c r="AJ78" s="114">
        <f t="shared" ref="AJ78:AJ81" si="68">IF((Z78)=0,"",(AI78/Z78))</f>
        <v>7.3426762770060772E-3</v>
      </c>
      <c r="AL78" s="110">
        <v>0.13</v>
      </c>
      <c r="AM78" s="109"/>
      <c r="AN78" s="111">
        <f>AN77*AL78</f>
        <v>42.972319000000006</v>
      </c>
      <c r="AO78" s="112"/>
      <c r="AP78" s="113">
        <f t="shared" si="65"/>
        <v>0.16900000000000404</v>
      </c>
      <c r="AQ78" s="114">
        <f t="shared" ref="AQ78:AQ81" si="69">IF((AG78)=0,"",(AP78/AG78))</f>
        <v>3.9482919537151785E-3</v>
      </c>
    </row>
    <row r="79" spans="2:43" x14ac:dyDescent="0.2">
      <c r="B79" s="115" t="s">
        <v>53</v>
      </c>
      <c r="C79" s="21"/>
      <c r="D79" s="21"/>
      <c r="E79" s="21"/>
      <c r="F79" s="116"/>
      <c r="G79" s="107"/>
      <c r="H79" s="108">
        <f>H77+H78</f>
        <v>361.54716120000006</v>
      </c>
      <c r="I79" s="109"/>
      <c r="J79" s="109"/>
      <c r="K79" s="109"/>
      <c r="L79" s="111">
        <f>L77+L78</f>
        <v>362.86141900000001</v>
      </c>
      <c r="M79" s="112"/>
      <c r="N79" s="113">
        <f t="shared" si="60"/>
        <v>1.3142577999999503</v>
      </c>
      <c r="O79" s="114">
        <f t="shared" si="61"/>
        <v>3.6350936780635691E-3</v>
      </c>
      <c r="Q79" s="109"/>
      <c r="R79" s="109"/>
      <c r="S79" s="111">
        <f>S77+S78</f>
        <v>366.07061900000002</v>
      </c>
      <c r="T79" s="112"/>
      <c r="U79" s="113">
        <f t="shared" si="62"/>
        <v>3.2092000000000098</v>
      </c>
      <c r="V79" s="114">
        <f t="shared" si="66"/>
        <v>8.8441477433565622E-3</v>
      </c>
      <c r="X79" s="109"/>
      <c r="Y79" s="109"/>
      <c r="Z79" s="111">
        <f>Z77+Z78</f>
        <v>369.34761900000001</v>
      </c>
      <c r="AA79" s="112"/>
      <c r="AB79" s="113">
        <f t="shared" si="63"/>
        <v>3.2769999999999868</v>
      </c>
      <c r="AC79" s="114">
        <f t="shared" si="67"/>
        <v>8.9518246751181807E-3</v>
      </c>
      <c r="AE79" s="109"/>
      <c r="AF79" s="109"/>
      <c r="AG79" s="111">
        <f>AG77+AG78</f>
        <v>372.059619</v>
      </c>
      <c r="AH79" s="112"/>
      <c r="AI79" s="113">
        <f t="shared" si="64"/>
        <v>2.7119999999999891</v>
      </c>
      <c r="AJ79" s="114">
        <f t="shared" si="68"/>
        <v>7.3426762770061041E-3</v>
      </c>
      <c r="AL79" s="109"/>
      <c r="AM79" s="109"/>
      <c r="AN79" s="111">
        <f>AN77+AN78</f>
        <v>373.52861900000005</v>
      </c>
      <c r="AO79" s="112"/>
      <c r="AP79" s="113">
        <f t="shared" si="65"/>
        <v>1.4690000000000509</v>
      </c>
      <c r="AQ79" s="114">
        <f t="shared" si="69"/>
        <v>3.9482919537152219E-3</v>
      </c>
    </row>
    <row r="80" spans="2:43" ht="15.75" customHeight="1" x14ac:dyDescent="0.2">
      <c r="B80" s="268" t="s">
        <v>54</v>
      </c>
      <c r="C80" s="268"/>
      <c r="D80" s="268"/>
      <c r="E80" s="21"/>
      <c r="F80" s="116"/>
      <c r="G80" s="107"/>
      <c r="H80" s="117">
        <f>ROUND(-H79*10%,2)</f>
        <v>-36.15</v>
      </c>
      <c r="I80" s="109"/>
      <c r="J80" s="109"/>
      <c r="K80" s="109"/>
      <c r="L80" s="118">
        <f>ROUND(-L79*10%,2)</f>
        <v>-36.29</v>
      </c>
      <c r="M80" s="112"/>
      <c r="N80" s="118">
        <f t="shared" si="60"/>
        <v>-0.14000000000000057</v>
      </c>
      <c r="O80" s="119">
        <f t="shared" si="61"/>
        <v>3.8727524204702785E-3</v>
      </c>
      <c r="Q80" s="109"/>
      <c r="R80" s="109"/>
      <c r="S80" s="118">
        <f>ROUND(-S79*10%,2)</f>
        <v>-36.61</v>
      </c>
      <c r="T80" s="112"/>
      <c r="U80" s="118">
        <f t="shared" si="62"/>
        <v>-0.32000000000000028</v>
      </c>
      <c r="V80" s="119">
        <f t="shared" si="66"/>
        <v>8.8178561587214186E-3</v>
      </c>
      <c r="X80" s="109"/>
      <c r="Y80" s="109"/>
      <c r="Z80" s="118">
        <f>ROUND(-Z79*10%,2)</f>
        <v>-36.93</v>
      </c>
      <c r="AA80" s="112"/>
      <c r="AB80" s="118">
        <f t="shared" si="63"/>
        <v>-0.32000000000000028</v>
      </c>
      <c r="AC80" s="119">
        <f t="shared" si="67"/>
        <v>8.7407812073204121E-3</v>
      </c>
      <c r="AE80" s="109"/>
      <c r="AF80" s="109"/>
      <c r="AG80" s="118">
        <f>ROUND(-AG79*10%,2)</f>
        <v>-37.21</v>
      </c>
      <c r="AH80" s="112"/>
      <c r="AI80" s="118">
        <f t="shared" si="64"/>
        <v>-0.28000000000000114</v>
      </c>
      <c r="AJ80" s="119">
        <f t="shared" si="68"/>
        <v>7.5819117248849483E-3</v>
      </c>
      <c r="AL80" s="109"/>
      <c r="AM80" s="109"/>
      <c r="AN80" s="118">
        <f>ROUND(-AN79*10%,2)</f>
        <v>-37.35</v>
      </c>
      <c r="AO80" s="112"/>
      <c r="AP80" s="118">
        <f t="shared" si="65"/>
        <v>-0.14000000000000057</v>
      </c>
      <c r="AQ80" s="119">
        <f t="shared" si="69"/>
        <v>3.7624294544477445E-3</v>
      </c>
    </row>
    <row r="81" spans="1:43" x14ac:dyDescent="0.2">
      <c r="B81" s="269" t="s">
        <v>55</v>
      </c>
      <c r="C81" s="269"/>
      <c r="D81" s="269"/>
      <c r="E81" s="120"/>
      <c r="F81" s="121"/>
      <c r="G81" s="122"/>
      <c r="H81" s="123">
        <f>H79+H80</f>
        <v>325.39716120000008</v>
      </c>
      <c r="I81" s="124"/>
      <c r="J81" s="124"/>
      <c r="K81" s="124"/>
      <c r="L81" s="125">
        <f>L79+L80</f>
        <v>326.57141899999999</v>
      </c>
      <c r="M81" s="126"/>
      <c r="N81" s="127">
        <f t="shared" si="60"/>
        <v>1.1742577999999071</v>
      </c>
      <c r="O81" s="218">
        <f t="shared" si="61"/>
        <v>3.6086909783400616E-3</v>
      </c>
      <c r="Q81" s="124"/>
      <c r="R81" s="124"/>
      <c r="S81" s="125">
        <f>S79+S80</f>
        <v>329.46061900000001</v>
      </c>
      <c r="T81" s="126"/>
      <c r="U81" s="127">
        <f t="shared" si="62"/>
        <v>2.8892000000000166</v>
      </c>
      <c r="V81" s="128">
        <f t="shared" si="66"/>
        <v>8.8470693756578147E-3</v>
      </c>
      <c r="X81" s="124"/>
      <c r="Y81" s="124"/>
      <c r="Z81" s="125">
        <f>Z79+Z80</f>
        <v>332.417619</v>
      </c>
      <c r="AA81" s="126"/>
      <c r="AB81" s="127">
        <f t="shared" si="63"/>
        <v>2.9569999999999936</v>
      </c>
      <c r="AC81" s="128">
        <f t="shared" si="67"/>
        <v>8.9752760405030184E-3</v>
      </c>
      <c r="AE81" s="124"/>
      <c r="AF81" s="124"/>
      <c r="AG81" s="125">
        <f>AG79+AG80</f>
        <v>334.84961900000002</v>
      </c>
      <c r="AH81" s="126"/>
      <c r="AI81" s="127">
        <f t="shared" si="64"/>
        <v>2.4320000000000164</v>
      </c>
      <c r="AJ81" s="128">
        <f t="shared" si="68"/>
        <v>7.3160983684201659E-3</v>
      </c>
      <c r="AL81" s="124"/>
      <c r="AM81" s="124"/>
      <c r="AN81" s="125">
        <f>AN79+AN80</f>
        <v>336.17861900000003</v>
      </c>
      <c r="AO81" s="126"/>
      <c r="AP81" s="127">
        <f t="shared" si="65"/>
        <v>1.3290000000000077</v>
      </c>
      <c r="AQ81" s="128">
        <f t="shared" si="69"/>
        <v>3.9689458329651185E-3</v>
      </c>
    </row>
    <row r="82" spans="1:43" x14ac:dyDescent="0.2">
      <c r="A82" s="11" t="s">
        <v>63</v>
      </c>
    </row>
    <row r="84" spans="1:43" x14ac:dyDescent="0.2">
      <c r="A84" s="6" t="s">
        <v>64</v>
      </c>
    </row>
    <row r="85" spans="1:43" x14ac:dyDescent="0.2">
      <c r="A85" s="6" t="s">
        <v>65</v>
      </c>
    </row>
    <row r="86" spans="1:43" x14ac:dyDescent="0.2">
      <c r="A86" s="6" t="s">
        <v>66</v>
      </c>
    </row>
    <row r="87" spans="1:43" x14ac:dyDescent="0.2">
      <c r="A87" s="6" t="s">
        <v>67</v>
      </c>
    </row>
    <row r="88" spans="1:43" x14ac:dyDescent="0.2">
      <c r="A88" s="6" t="s">
        <v>68</v>
      </c>
    </row>
    <row r="90" spans="1:43" x14ac:dyDescent="0.2">
      <c r="A90" s="176"/>
      <c r="B90" s="6" t="s">
        <v>69</v>
      </c>
    </row>
    <row r="92" spans="1:43" x14ac:dyDescent="0.2">
      <c r="B92"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D16">
      <formula1>"TOU, non-TOU"</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2"/>
  <sheetViews>
    <sheetView showGridLines="0" view="pageBreakPreview" topLeftCell="A16"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71</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+'SC (1000)'!F23</f>
        <v>16.72</v>
      </c>
      <c r="G23" s="25">
        <v>1</v>
      </c>
      <c r="H23" s="26">
        <f>G23*F23</f>
        <v>16.72</v>
      </c>
      <c r="I23" s="27"/>
      <c r="J23" s="24">
        <f>+'SC (1000)'!J23</f>
        <v>17.23</v>
      </c>
      <c r="K23" s="29">
        <v>1</v>
      </c>
      <c r="L23" s="26">
        <f>K23*J23</f>
        <v>17.23</v>
      </c>
      <c r="M23" s="27"/>
      <c r="N23" s="30">
        <f>L23-H23</f>
        <v>0.51000000000000156</v>
      </c>
      <c r="O23" s="31">
        <f>IF((H23)=0,"",(N23/H23))</f>
        <v>3.0502392344497704E-2</v>
      </c>
      <c r="Q23" s="24">
        <f>+'SC (1000)'!Q23</f>
        <v>17.87</v>
      </c>
      <c r="R23" s="29">
        <v>1</v>
      </c>
      <c r="S23" s="26">
        <f>R23*Q23</f>
        <v>17.87</v>
      </c>
      <c r="T23" s="27"/>
      <c r="U23" s="30">
        <f>S23-L23</f>
        <v>0.64000000000000057</v>
      </c>
      <c r="V23" s="31">
        <f>IF((L23)=0,"",(U23/L23))</f>
        <v>3.7144515380150935E-2</v>
      </c>
      <c r="X23" s="24">
        <f>+'SC (1000)'!X23</f>
        <v>18.57</v>
      </c>
      <c r="Y23" s="29">
        <v>1</v>
      </c>
      <c r="Z23" s="26">
        <f>Y23*X23</f>
        <v>18.57</v>
      </c>
      <c r="AA23" s="27"/>
      <c r="AB23" s="30">
        <f>Z23-S23</f>
        <v>0.69999999999999929</v>
      </c>
      <c r="AC23" s="31">
        <f>IF((S23)=0,"",(AB23/S23))</f>
        <v>3.9171796306659165E-2</v>
      </c>
      <c r="AE23" s="24">
        <f>+'SC (1000)'!AE23</f>
        <v>19.170000000000002</v>
      </c>
      <c r="AF23" s="29">
        <v>1</v>
      </c>
      <c r="AG23" s="26">
        <f>AF23*AE23</f>
        <v>19.170000000000002</v>
      </c>
      <c r="AH23" s="27"/>
      <c r="AI23" s="30">
        <f>AG23-Z23</f>
        <v>0.60000000000000142</v>
      </c>
      <c r="AJ23" s="31">
        <f>IF((Z23)=0,"",(AI23/Z23))</f>
        <v>3.2310177705977459E-2</v>
      </c>
      <c r="AL23" s="24">
        <f>+'SC (1000)'!AL23</f>
        <v>19.47</v>
      </c>
      <c r="AM23" s="29">
        <v>1</v>
      </c>
      <c r="AN23" s="26">
        <f>AM23*AL23</f>
        <v>19.47</v>
      </c>
      <c r="AO23" s="27"/>
      <c r="AP23" s="30">
        <f>AN23-AG23</f>
        <v>0.29999999999999716</v>
      </c>
      <c r="AQ23" s="31">
        <f>IF((AG23)=0,"",(AP23/AG23))</f>
        <v>1.564945226917043E-2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5000</v>
      </c>
      <c r="H29" s="26">
        <f t="shared" si="0"/>
        <v>105</v>
      </c>
      <c r="I29" s="27"/>
      <c r="J29" s="24">
        <f>+'SC (1000)'!J29</f>
        <v>2.1600000000000001E-2</v>
      </c>
      <c r="K29" s="25">
        <f>$F$18</f>
        <v>5000</v>
      </c>
      <c r="L29" s="26">
        <f t="shared" si="9"/>
        <v>108</v>
      </c>
      <c r="M29" s="27"/>
      <c r="N29" s="30">
        <f t="shared" si="10"/>
        <v>3</v>
      </c>
      <c r="O29" s="31">
        <f t="shared" si="11"/>
        <v>2.8571428571428571E-2</v>
      </c>
      <c r="Q29" s="24">
        <f>+'SC (1000)'!Q29</f>
        <v>2.2700000000000001E-2</v>
      </c>
      <c r="R29" s="25">
        <f>$F$18</f>
        <v>5000</v>
      </c>
      <c r="S29" s="26">
        <f t="shared" si="12"/>
        <v>113.50000000000001</v>
      </c>
      <c r="T29" s="27"/>
      <c r="U29" s="30">
        <f t="shared" si="1"/>
        <v>5.5000000000000142</v>
      </c>
      <c r="V29" s="31">
        <f t="shared" si="2"/>
        <v>5.0925925925926055E-2</v>
      </c>
      <c r="X29" s="24">
        <f>+'SC (1000)'!X29</f>
        <v>2.3800000000000002E-2</v>
      </c>
      <c r="Y29" s="25">
        <f>$F$18</f>
        <v>5000</v>
      </c>
      <c r="Z29" s="26">
        <f t="shared" si="13"/>
        <v>119.00000000000001</v>
      </c>
      <c r="AA29" s="27"/>
      <c r="AB29" s="30">
        <f t="shared" si="3"/>
        <v>5.5</v>
      </c>
      <c r="AC29" s="31">
        <f t="shared" si="4"/>
        <v>4.8458149779735678E-2</v>
      </c>
      <c r="AE29" s="24">
        <f>+'SC (1000)'!AE29</f>
        <v>2.47E-2</v>
      </c>
      <c r="AF29" s="25">
        <f>$F$18</f>
        <v>5000</v>
      </c>
      <c r="AG29" s="26">
        <f t="shared" si="14"/>
        <v>123.5</v>
      </c>
      <c r="AH29" s="27"/>
      <c r="AI29" s="30">
        <f t="shared" si="5"/>
        <v>4.4999999999999858</v>
      </c>
      <c r="AJ29" s="31">
        <f t="shared" si="6"/>
        <v>3.7815126050420048E-2</v>
      </c>
      <c r="AL29" s="24">
        <f>+'SC (1000)'!AL29</f>
        <v>2.52E-2</v>
      </c>
      <c r="AM29" s="25">
        <f>$F$18</f>
        <v>5000</v>
      </c>
      <c r="AN29" s="26">
        <f t="shared" si="15"/>
        <v>126</v>
      </c>
      <c r="AO29" s="27"/>
      <c r="AP29" s="30">
        <f t="shared" si="7"/>
        <v>2.5</v>
      </c>
      <c r="AQ29" s="31">
        <f t="shared" si="8"/>
        <v>2.0242914979757085E-2</v>
      </c>
    </row>
    <row r="30" spans="2:43" x14ac:dyDescent="0.2">
      <c r="B30" s="21" t="s">
        <v>31</v>
      </c>
      <c r="C30" s="21"/>
      <c r="D30" s="22"/>
      <c r="E30" s="23"/>
      <c r="F30" s="24"/>
      <c r="G30" s="25">
        <f t="shared" ref="G30" si="16">$F$18</f>
        <v>5000</v>
      </c>
      <c r="H30" s="26">
        <f t="shared" si="0"/>
        <v>0</v>
      </c>
      <c r="I30" s="27"/>
      <c r="J30" s="24"/>
      <c r="K30" s="25">
        <f t="shared" ref="K30:K38" si="17">$F$18</f>
        <v>5000</v>
      </c>
      <c r="L30" s="26">
        <f t="shared" si="9"/>
        <v>0</v>
      </c>
      <c r="M30" s="27"/>
      <c r="N30" s="30">
        <f t="shared" si="10"/>
        <v>0</v>
      </c>
      <c r="O30" s="31" t="str">
        <f t="shared" si="11"/>
        <v/>
      </c>
      <c r="Q30" s="24"/>
      <c r="R30" s="25">
        <f t="shared" ref="R30:R38" si="18">$F$18</f>
        <v>5000</v>
      </c>
      <c r="S30" s="26">
        <f t="shared" si="12"/>
        <v>0</v>
      </c>
      <c r="T30" s="27"/>
      <c r="U30" s="30">
        <f t="shared" si="1"/>
        <v>0</v>
      </c>
      <c r="V30" s="31" t="str">
        <f t="shared" si="2"/>
        <v/>
      </c>
      <c r="X30" s="24"/>
      <c r="Y30" s="25">
        <f t="shared" ref="Y30:Y38" si="19">$F$18</f>
        <v>5000</v>
      </c>
      <c r="Z30" s="26">
        <f t="shared" si="13"/>
        <v>0</v>
      </c>
      <c r="AA30" s="27"/>
      <c r="AB30" s="30">
        <f t="shared" si="3"/>
        <v>0</v>
      </c>
      <c r="AC30" s="31" t="str">
        <f t="shared" si="4"/>
        <v/>
      </c>
      <c r="AE30" s="24"/>
      <c r="AF30" s="25">
        <f t="shared" ref="AF30:AF38" si="20">$F$18</f>
        <v>5000</v>
      </c>
      <c r="AG30" s="26">
        <f t="shared" si="14"/>
        <v>0</v>
      </c>
      <c r="AH30" s="27"/>
      <c r="AI30" s="30">
        <f t="shared" si="5"/>
        <v>0</v>
      </c>
      <c r="AJ30" s="31" t="str">
        <f t="shared" si="6"/>
        <v/>
      </c>
      <c r="AL30" s="24"/>
      <c r="AM30" s="25">
        <f t="shared" ref="AM30:AM38" si="21">$F$18</f>
        <v>5000</v>
      </c>
      <c r="AN30" s="26">
        <f t="shared" si="15"/>
        <v>0</v>
      </c>
      <c r="AO30" s="27"/>
      <c r="AP30" s="30">
        <f t="shared" si="7"/>
        <v>0</v>
      </c>
      <c r="AQ30" s="31" t="str">
        <f t="shared" si="8"/>
        <v/>
      </c>
    </row>
    <row r="31" spans="2:43" x14ac:dyDescent="0.2">
      <c r="B31" s="21" t="s">
        <v>32</v>
      </c>
      <c r="C31" s="21"/>
      <c r="D31" s="22" t="s">
        <v>30</v>
      </c>
      <c r="E31" s="23"/>
      <c r="F31" s="24">
        <f>+'SC (1000)'!F31</f>
        <v>0</v>
      </c>
      <c r="G31" s="25">
        <f>$F$18</f>
        <v>5000</v>
      </c>
      <c r="H31" s="26">
        <f t="shared" si="0"/>
        <v>0</v>
      </c>
      <c r="I31" s="27"/>
      <c r="J31" s="50">
        <f>+'SC (1000)'!J31</f>
        <v>2.3000000000000001E-4</v>
      </c>
      <c r="K31" s="25">
        <f t="shared" si="17"/>
        <v>5000</v>
      </c>
      <c r="L31" s="26">
        <f t="shared" si="9"/>
        <v>1.1500000000000001</v>
      </c>
      <c r="M31" s="27"/>
      <c r="N31" s="30">
        <f t="shared" si="10"/>
        <v>1.1500000000000001</v>
      </c>
      <c r="O31" s="31" t="str">
        <f t="shared" si="11"/>
        <v/>
      </c>
      <c r="Q31" s="24">
        <f>+'SC (1000)'!Q31</f>
        <v>0</v>
      </c>
      <c r="R31" s="25">
        <f t="shared" si="18"/>
        <v>5000</v>
      </c>
      <c r="S31" s="26">
        <f t="shared" si="12"/>
        <v>0</v>
      </c>
      <c r="T31" s="27"/>
      <c r="U31" s="30">
        <f t="shared" si="1"/>
        <v>-1.1500000000000001</v>
      </c>
      <c r="V31" s="31">
        <f t="shared" si="2"/>
        <v>-1</v>
      </c>
      <c r="X31" s="24">
        <f>+'SC (1000)'!X31</f>
        <v>0</v>
      </c>
      <c r="Y31" s="25">
        <f t="shared" si="19"/>
        <v>5000</v>
      </c>
      <c r="Z31" s="26">
        <f t="shared" si="13"/>
        <v>0</v>
      </c>
      <c r="AA31" s="27"/>
      <c r="AB31" s="30">
        <f t="shared" si="3"/>
        <v>0</v>
      </c>
      <c r="AC31" s="31" t="str">
        <f t="shared" si="4"/>
        <v/>
      </c>
      <c r="AE31" s="24">
        <f>+'SC (1000)'!AE31</f>
        <v>0</v>
      </c>
      <c r="AF31" s="25">
        <f t="shared" si="20"/>
        <v>5000</v>
      </c>
      <c r="AG31" s="26">
        <f t="shared" si="14"/>
        <v>0</v>
      </c>
      <c r="AH31" s="27"/>
      <c r="AI31" s="30">
        <f t="shared" si="5"/>
        <v>0</v>
      </c>
      <c r="AJ31" s="31" t="str">
        <f t="shared" si="6"/>
        <v/>
      </c>
      <c r="AL31" s="24">
        <f>+'SC (1000)'!AL31</f>
        <v>0</v>
      </c>
      <c r="AM31" s="25">
        <f t="shared" si="21"/>
        <v>5000</v>
      </c>
      <c r="AN31" s="26">
        <f t="shared" si="15"/>
        <v>0</v>
      </c>
      <c r="AO31" s="27"/>
      <c r="AP31" s="30">
        <f t="shared" si="7"/>
        <v>0</v>
      </c>
      <c r="AQ31" s="31" t="str">
        <f t="shared" si="8"/>
        <v/>
      </c>
    </row>
    <row r="32" spans="2:43" x14ac:dyDescent="0.2">
      <c r="B32" s="33"/>
      <c r="C32" s="21"/>
      <c r="D32" s="22"/>
      <c r="E32" s="23"/>
      <c r="F32" s="24"/>
      <c r="G32" s="25">
        <f t="shared" ref="G32:G38" si="22">$F$18</f>
        <v>5000</v>
      </c>
      <c r="H32" s="26">
        <f t="shared" si="0"/>
        <v>0</v>
      </c>
      <c r="I32" s="27"/>
      <c r="J32" s="28"/>
      <c r="K32" s="25">
        <f t="shared" si="17"/>
        <v>5000</v>
      </c>
      <c r="L32" s="26">
        <f t="shared" si="9"/>
        <v>0</v>
      </c>
      <c r="M32" s="27"/>
      <c r="N32" s="30">
        <f t="shared" si="10"/>
        <v>0</v>
      </c>
      <c r="O32" s="31" t="str">
        <f t="shared" si="11"/>
        <v/>
      </c>
      <c r="Q32" s="28"/>
      <c r="R32" s="25">
        <f t="shared" si="18"/>
        <v>5000</v>
      </c>
      <c r="S32" s="26">
        <f t="shared" si="12"/>
        <v>0</v>
      </c>
      <c r="T32" s="27"/>
      <c r="U32" s="30">
        <f t="shared" si="1"/>
        <v>0</v>
      </c>
      <c r="V32" s="31" t="str">
        <f t="shared" si="2"/>
        <v/>
      </c>
      <c r="X32" s="28"/>
      <c r="Y32" s="25">
        <f t="shared" si="19"/>
        <v>5000</v>
      </c>
      <c r="Z32" s="26">
        <f t="shared" si="13"/>
        <v>0</v>
      </c>
      <c r="AA32" s="27"/>
      <c r="AB32" s="30">
        <f t="shared" si="3"/>
        <v>0</v>
      </c>
      <c r="AC32" s="31" t="str">
        <f t="shared" si="4"/>
        <v/>
      </c>
      <c r="AE32" s="28"/>
      <c r="AF32" s="25">
        <f t="shared" si="20"/>
        <v>5000</v>
      </c>
      <c r="AG32" s="26">
        <f t="shared" si="14"/>
        <v>0</v>
      </c>
      <c r="AH32" s="27"/>
      <c r="AI32" s="30">
        <f t="shared" si="5"/>
        <v>0</v>
      </c>
      <c r="AJ32" s="31" t="str">
        <f t="shared" si="6"/>
        <v/>
      </c>
      <c r="AL32" s="28"/>
      <c r="AM32" s="25">
        <f t="shared" si="21"/>
        <v>5000</v>
      </c>
      <c r="AN32" s="26">
        <f t="shared" si="15"/>
        <v>0</v>
      </c>
      <c r="AO32" s="27"/>
      <c r="AP32" s="30">
        <f t="shared" si="7"/>
        <v>0</v>
      </c>
      <c r="AQ32" s="31" t="str">
        <f t="shared" si="8"/>
        <v/>
      </c>
    </row>
    <row r="33" spans="2:43" x14ac:dyDescent="0.2">
      <c r="B33" s="33"/>
      <c r="C33" s="21"/>
      <c r="D33" s="22"/>
      <c r="E33" s="23"/>
      <c r="F33" s="24"/>
      <c r="G33" s="25">
        <f t="shared" si="22"/>
        <v>5000</v>
      </c>
      <c r="H33" s="26">
        <f t="shared" si="0"/>
        <v>0</v>
      </c>
      <c r="I33" s="27"/>
      <c r="J33" s="28"/>
      <c r="K33" s="25">
        <f t="shared" si="17"/>
        <v>5000</v>
      </c>
      <c r="L33" s="26">
        <f t="shared" si="9"/>
        <v>0</v>
      </c>
      <c r="M33" s="27"/>
      <c r="N33" s="30">
        <f t="shared" si="10"/>
        <v>0</v>
      </c>
      <c r="O33" s="31" t="str">
        <f t="shared" si="11"/>
        <v/>
      </c>
      <c r="Q33" s="28"/>
      <c r="R33" s="25">
        <f t="shared" si="18"/>
        <v>5000</v>
      </c>
      <c r="S33" s="26">
        <f t="shared" si="12"/>
        <v>0</v>
      </c>
      <c r="T33" s="27"/>
      <c r="U33" s="30">
        <f t="shared" si="1"/>
        <v>0</v>
      </c>
      <c r="V33" s="31" t="str">
        <f t="shared" si="2"/>
        <v/>
      </c>
      <c r="X33" s="28"/>
      <c r="Y33" s="25">
        <f t="shared" si="19"/>
        <v>5000</v>
      </c>
      <c r="Z33" s="26">
        <f t="shared" si="13"/>
        <v>0</v>
      </c>
      <c r="AA33" s="27"/>
      <c r="AB33" s="30">
        <f t="shared" si="3"/>
        <v>0</v>
      </c>
      <c r="AC33" s="31" t="str">
        <f t="shared" si="4"/>
        <v/>
      </c>
      <c r="AE33" s="28"/>
      <c r="AF33" s="25">
        <f t="shared" si="20"/>
        <v>5000</v>
      </c>
      <c r="AG33" s="26">
        <f t="shared" si="14"/>
        <v>0</v>
      </c>
      <c r="AH33" s="27"/>
      <c r="AI33" s="30">
        <f t="shared" si="5"/>
        <v>0</v>
      </c>
      <c r="AJ33" s="31" t="str">
        <f t="shared" si="6"/>
        <v/>
      </c>
      <c r="AL33" s="28"/>
      <c r="AM33" s="25">
        <f t="shared" si="21"/>
        <v>5000</v>
      </c>
      <c r="AN33" s="26">
        <f t="shared" si="15"/>
        <v>0</v>
      </c>
      <c r="AO33" s="27"/>
      <c r="AP33" s="30">
        <f t="shared" si="7"/>
        <v>0</v>
      </c>
      <c r="AQ33" s="31" t="str">
        <f t="shared" si="8"/>
        <v/>
      </c>
    </row>
    <row r="34" spans="2:43" x14ac:dyDescent="0.2">
      <c r="B34" s="33"/>
      <c r="C34" s="21"/>
      <c r="D34" s="22"/>
      <c r="E34" s="23"/>
      <c r="F34" s="24"/>
      <c r="G34" s="25">
        <f t="shared" si="22"/>
        <v>5000</v>
      </c>
      <c r="H34" s="26">
        <f t="shared" si="0"/>
        <v>0</v>
      </c>
      <c r="I34" s="27"/>
      <c r="J34" s="28"/>
      <c r="K34" s="25">
        <f t="shared" si="17"/>
        <v>5000</v>
      </c>
      <c r="L34" s="26">
        <f t="shared" si="9"/>
        <v>0</v>
      </c>
      <c r="M34" s="27"/>
      <c r="N34" s="30">
        <f t="shared" si="10"/>
        <v>0</v>
      </c>
      <c r="O34" s="31" t="str">
        <f t="shared" si="11"/>
        <v/>
      </c>
      <c r="Q34" s="28"/>
      <c r="R34" s="25">
        <f t="shared" si="18"/>
        <v>5000</v>
      </c>
      <c r="S34" s="26">
        <f t="shared" si="12"/>
        <v>0</v>
      </c>
      <c r="T34" s="27"/>
      <c r="U34" s="30">
        <f t="shared" si="1"/>
        <v>0</v>
      </c>
      <c r="V34" s="31" t="str">
        <f t="shared" si="2"/>
        <v/>
      </c>
      <c r="X34" s="28"/>
      <c r="Y34" s="25">
        <f t="shared" si="19"/>
        <v>5000</v>
      </c>
      <c r="Z34" s="26">
        <f t="shared" si="13"/>
        <v>0</v>
      </c>
      <c r="AA34" s="27"/>
      <c r="AB34" s="30">
        <f t="shared" si="3"/>
        <v>0</v>
      </c>
      <c r="AC34" s="31" t="str">
        <f t="shared" si="4"/>
        <v/>
      </c>
      <c r="AE34" s="28"/>
      <c r="AF34" s="25">
        <f t="shared" si="20"/>
        <v>5000</v>
      </c>
      <c r="AG34" s="26">
        <f t="shared" si="14"/>
        <v>0</v>
      </c>
      <c r="AH34" s="27"/>
      <c r="AI34" s="30">
        <f t="shared" si="5"/>
        <v>0</v>
      </c>
      <c r="AJ34" s="31" t="str">
        <f t="shared" si="6"/>
        <v/>
      </c>
      <c r="AL34" s="28"/>
      <c r="AM34" s="25">
        <f t="shared" si="21"/>
        <v>5000</v>
      </c>
      <c r="AN34" s="26">
        <f t="shared" si="15"/>
        <v>0</v>
      </c>
      <c r="AO34" s="27"/>
      <c r="AP34" s="30">
        <f t="shared" si="7"/>
        <v>0</v>
      </c>
      <c r="AQ34" s="31" t="str">
        <f t="shared" si="8"/>
        <v/>
      </c>
    </row>
    <row r="35" spans="2:43" x14ac:dyDescent="0.2">
      <c r="B35" s="33"/>
      <c r="C35" s="21"/>
      <c r="D35" s="22"/>
      <c r="E35" s="23"/>
      <c r="F35" s="24"/>
      <c r="G35" s="25">
        <f t="shared" si="22"/>
        <v>5000</v>
      </c>
      <c r="H35" s="26">
        <f t="shared" si="0"/>
        <v>0</v>
      </c>
      <c r="I35" s="27"/>
      <c r="J35" s="28"/>
      <c r="K35" s="25">
        <f t="shared" si="17"/>
        <v>5000</v>
      </c>
      <c r="L35" s="26">
        <f t="shared" si="9"/>
        <v>0</v>
      </c>
      <c r="M35" s="27"/>
      <c r="N35" s="30">
        <f t="shared" si="10"/>
        <v>0</v>
      </c>
      <c r="O35" s="31" t="str">
        <f t="shared" si="11"/>
        <v/>
      </c>
      <c r="Q35" s="28"/>
      <c r="R35" s="25">
        <f t="shared" si="18"/>
        <v>5000</v>
      </c>
      <c r="S35" s="26">
        <f t="shared" si="12"/>
        <v>0</v>
      </c>
      <c r="T35" s="27"/>
      <c r="U35" s="30">
        <f t="shared" si="1"/>
        <v>0</v>
      </c>
      <c r="V35" s="31" t="str">
        <f t="shared" si="2"/>
        <v/>
      </c>
      <c r="X35" s="28"/>
      <c r="Y35" s="25">
        <f t="shared" si="19"/>
        <v>5000</v>
      </c>
      <c r="Z35" s="26">
        <f t="shared" si="13"/>
        <v>0</v>
      </c>
      <c r="AA35" s="27"/>
      <c r="AB35" s="30">
        <f t="shared" si="3"/>
        <v>0</v>
      </c>
      <c r="AC35" s="31" t="str">
        <f t="shared" si="4"/>
        <v/>
      </c>
      <c r="AE35" s="28"/>
      <c r="AF35" s="25">
        <f t="shared" si="20"/>
        <v>5000</v>
      </c>
      <c r="AG35" s="26">
        <f t="shared" si="14"/>
        <v>0</v>
      </c>
      <c r="AH35" s="27"/>
      <c r="AI35" s="30">
        <f t="shared" si="5"/>
        <v>0</v>
      </c>
      <c r="AJ35" s="31" t="str">
        <f t="shared" si="6"/>
        <v/>
      </c>
      <c r="AL35" s="28"/>
      <c r="AM35" s="25">
        <f t="shared" si="21"/>
        <v>5000</v>
      </c>
      <c r="AN35" s="26">
        <f t="shared" si="15"/>
        <v>0</v>
      </c>
      <c r="AO35" s="27"/>
      <c r="AP35" s="30">
        <f t="shared" si="7"/>
        <v>0</v>
      </c>
      <c r="AQ35" s="31" t="str">
        <f t="shared" si="8"/>
        <v/>
      </c>
    </row>
    <row r="36" spans="2:43" x14ac:dyDescent="0.2">
      <c r="B36" s="33"/>
      <c r="C36" s="21"/>
      <c r="D36" s="22"/>
      <c r="E36" s="23"/>
      <c r="F36" s="24"/>
      <c r="G36" s="25">
        <f t="shared" si="22"/>
        <v>5000</v>
      </c>
      <c r="H36" s="26">
        <f t="shared" si="0"/>
        <v>0</v>
      </c>
      <c r="I36" s="27"/>
      <c r="J36" s="28"/>
      <c r="K36" s="25">
        <f t="shared" si="17"/>
        <v>5000</v>
      </c>
      <c r="L36" s="26">
        <f t="shared" si="9"/>
        <v>0</v>
      </c>
      <c r="M36" s="27"/>
      <c r="N36" s="30">
        <f t="shared" si="10"/>
        <v>0</v>
      </c>
      <c r="O36" s="31" t="str">
        <f t="shared" si="11"/>
        <v/>
      </c>
      <c r="Q36" s="28"/>
      <c r="R36" s="25">
        <f t="shared" si="18"/>
        <v>5000</v>
      </c>
      <c r="S36" s="26">
        <f t="shared" si="12"/>
        <v>0</v>
      </c>
      <c r="T36" s="27"/>
      <c r="U36" s="30">
        <f t="shared" si="1"/>
        <v>0</v>
      </c>
      <c r="V36" s="31" t="str">
        <f t="shared" si="2"/>
        <v/>
      </c>
      <c r="X36" s="28"/>
      <c r="Y36" s="25">
        <f t="shared" si="19"/>
        <v>5000</v>
      </c>
      <c r="Z36" s="26">
        <f t="shared" si="13"/>
        <v>0</v>
      </c>
      <c r="AA36" s="27"/>
      <c r="AB36" s="30">
        <f t="shared" si="3"/>
        <v>0</v>
      </c>
      <c r="AC36" s="31" t="str">
        <f t="shared" si="4"/>
        <v/>
      </c>
      <c r="AE36" s="28"/>
      <c r="AF36" s="25">
        <f t="shared" si="20"/>
        <v>5000</v>
      </c>
      <c r="AG36" s="26">
        <f t="shared" si="14"/>
        <v>0</v>
      </c>
      <c r="AH36" s="27"/>
      <c r="AI36" s="30">
        <f t="shared" si="5"/>
        <v>0</v>
      </c>
      <c r="AJ36" s="31" t="str">
        <f t="shared" si="6"/>
        <v/>
      </c>
      <c r="AL36" s="28"/>
      <c r="AM36" s="25">
        <f t="shared" si="21"/>
        <v>5000</v>
      </c>
      <c r="AN36" s="26">
        <f t="shared" si="15"/>
        <v>0</v>
      </c>
      <c r="AO36" s="27"/>
      <c r="AP36" s="30">
        <f t="shared" si="7"/>
        <v>0</v>
      </c>
      <c r="AQ36" s="31" t="str">
        <f t="shared" si="8"/>
        <v/>
      </c>
    </row>
    <row r="37" spans="2:43" x14ac:dyDescent="0.2">
      <c r="B37" s="33"/>
      <c r="C37" s="21"/>
      <c r="D37" s="22"/>
      <c r="E37" s="23"/>
      <c r="F37" s="24"/>
      <c r="G37" s="25">
        <f t="shared" si="22"/>
        <v>5000</v>
      </c>
      <c r="H37" s="26">
        <f t="shared" si="0"/>
        <v>0</v>
      </c>
      <c r="I37" s="27"/>
      <c r="J37" s="28"/>
      <c r="K37" s="25">
        <f t="shared" si="17"/>
        <v>5000</v>
      </c>
      <c r="L37" s="26">
        <f t="shared" si="9"/>
        <v>0</v>
      </c>
      <c r="M37" s="27"/>
      <c r="N37" s="30">
        <f t="shared" si="10"/>
        <v>0</v>
      </c>
      <c r="O37" s="31" t="str">
        <f t="shared" si="11"/>
        <v/>
      </c>
      <c r="Q37" s="28"/>
      <c r="R37" s="25">
        <f t="shared" si="18"/>
        <v>5000</v>
      </c>
      <c r="S37" s="26">
        <f t="shared" si="12"/>
        <v>0</v>
      </c>
      <c r="T37" s="27"/>
      <c r="U37" s="30">
        <f t="shared" si="1"/>
        <v>0</v>
      </c>
      <c r="V37" s="31" t="str">
        <f t="shared" si="2"/>
        <v/>
      </c>
      <c r="X37" s="28"/>
      <c r="Y37" s="25">
        <f t="shared" si="19"/>
        <v>5000</v>
      </c>
      <c r="Z37" s="26">
        <f t="shared" si="13"/>
        <v>0</v>
      </c>
      <c r="AA37" s="27"/>
      <c r="AB37" s="30">
        <f t="shared" si="3"/>
        <v>0</v>
      </c>
      <c r="AC37" s="31" t="str">
        <f t="shared" si="4"/>
        <v/>
      </c>
      <c r="AE37" s="28"/>
      <c r="AF37" s="25">
        <f t="shared" si="20"/>
        <v>5000</v>
      </c>
      <c r="AG37" s="26">
        <f t="shared" si="14"/>
        <v>0</v>
      </c>
      <c r="AH37" s="27"/>
      <c r="AI37" s="30">
        <f t="shared" si="5"/>
        <v>0</v>
      </c>
      <c r="AJ37" s="31" t="str">
        <f t="shared" si="6"/>
        <v/>
      </c>
      <c r="AL37" s="28"/>
      <c r="AM37" s="25">
        <f t="shared" si="21"/>
        <v>5000</v>
      </c>
      <c r="AN37" s="26">
        <f t="shared" si="15"/>
        <v>0</v>
      </c>
      <c r="AO37" s="27"/>
      <c r="AP37" s="30">
        <f t="shared" si="7"/>
        <v>0</v>
      </c>
      <c r="AQ37" s="31" t="str">
        <f t="shared" si="8"/>
        <v/>
      </c>
    </row>
    <row r="38" spans="2:43" x14ac:dyDescent="0.2">
      <c r="B38" s="33"/>
      <c r="C38" s="21"/>
      <c r="D38" s="22"/>
      <c r="E38" s="23"/>
      <c r="F38" s="24"/>
      <c r="G38" s="25">
        <f t="shared" si="22"/>
        <v>5000</v>
      </c>
      <c r="H38" s="26">
        <f t="shared" si="0"/>
        <v>0</v>
      </c>
      <c r="I38" s="27"/>
      <c r="J38" s="28"/>
      <c r="K38" s="25">
        <f t="shared" si="17"/>
        <v>5000</v>
      </c>
      <c r="L38" s="26">
        <f t="shared" si="9"/>
        <v>0</v>
      </c>
      <c r="M38" s="27"/>
      <c r="N38" s="30">
        <f t="shared" si="10"/>
        <v>0</v>
      </c>
      <c r="O38" s="31" t="str">
        <f t="shared" si="11"/>
        <v/>
      </c>
      <c r="Q38" s="28"/>
      <c r="R38" s="25">
        <f t="shared" si="18"/>
        <v>5000</v>
      </c>
      <c r="S38" s="26">
        <f t="shared" si="12"/>
        <v>0</v>
      </c>
      <c r="T38" s="27"/>
      <c r="U38" s="30">
        <f t="shared" si="1"/>
        <v>0</v>
      </c>
      <c r="V38" s="31" t="str">
        <f t="shared" si="2"/>
        <v/>
      </c>
      <c r="X38" s="28"/>
      <c r="Y38" s="25">
        <f t="shared" si="19"/>
        <v>5000</v>
      </c>
      <c r="Z38" s="26">
        <f t="shared" si="13"/>
        <v>0</v>
      </c>
      <c r="AA38" s="27"/>
      <c r="AB38" s="30">
        <f t="shared" si="3"/>
        <v>0</v>
      </c>
      <c r="AC38" s="31" t="str">
        <f t="shared" si="4"/>
        <v/>
      </c>
      <c r="AE38" s="28"/>
      <c r="AF38" s="25">
        <f t="shared" si="20"/>
        <v>5000</v>
      </c>
      <c r="AG38" s="26">
        <f t="shared" si="14"/>
        <v>0</v>
      </c>
      <c r="AH38" s="27"/>
      <c r="AI38" s="30">
        <f t="shared" si="5"/>
        <v>0</v>
      </c>
      <c r="AJ38" s="31" t="str">
        <f t="shared" si="6"/>
        <v/>
      </c>
      <c r="AL38" s="28"/>
      <c r="AM38" s="25">
        <f t="shared" si="21"/>
        <v>5000</v>
      </c>
      <c r="AN38" s="26">
        <f t="shared" si="15"/>
        <v>0</v>
      </c>
      <c r="AO38" s="27"/>
      <c r="AP38" s="30">
        <f t="shared" si="7"/>
        <v>0</v>
      </c>
      <c r="AQ38" s="31" t="str">
        <f t="shared" si="8"/>
        <v/>
      </c>
    </row>
    <row r="39" spans="2:43" s="45" customFormat="1" x14ac:dyDescent="0.2">
      <c r="B39" s="34" t="s">
        <v>33</v>
      </c>
      <c r="C39" s="35"/>
      <c r="D39" s="36"/>
      <c r="E39" s="35"/>
      <c r="F39" s="37"/>
      <c r="G39" s="38"/>
      <c r="H39" s="39">
        <f>SUM(H23:H38)</f>
        <v>121.72</v>
      </c>
      <c r="I39" s="40"/>
      <c r="J39" s="41"/>
      <c r="K39" s="42"/>
      <c r="L39" s="39">
        <f>SUM(L23:L38)</f>
        <v>126.38000000000001</v>
      </c>
      <c r="M39" s="40"/>
      <c r="N39" s="43">
        <f t="shared" si="10"/>
        <v>4.6600000000000108</v>
      </c>
      <c r="O39" s="44">
        <f t="shared" si="11"/>
        <v>3.828458757804807E-2</v>
      </c>
      <c r="Q39" s="41"/>
      <c r="R39" s="42"/>
      <c r="S39" s="39">
        <f>SUM(S23:S38)</f>
        <v>131.37</v>
      </c>
      <c r="T39" s="40"/>
      <c r="U39" s="43">
        <f t="shared" si="1"/>
        <v>4.9899999999999949</v>
      </c>
      <c r="V39" s="44">
        <f t="shared" si="2"/>
        <v>3.9484095584744375E-2</v>
      </c>
      <c r="X39" s="41"/>
      <c r="Y39" s="42"/>
      <c r="Z39" s="39">
        <f>SUM(Z23:Z38)</f>
        <v>137.57000000000002</v>
      </c>
      <c r="AA39" s="40"/>
      <c r="AB39" s="43">
        <f t="shared" si="3"/>
        <v>6.2000000000000171</v>
      </c>
      <c r="AC39" s="44">
        <f t="shared" si="4"/>
        <v>4.7194945573570957E-2</v>
      </c>
      <c r="AE39" s="41"/>
      <c r="AF39" s="42"/>
      <c r="AG39" s="39">
        <f>SUM(AG23:AG38)</f>
        <v>142.67000000000002</v>
      </c>
      <c r="AH39" s="40"/>
      <c r="AI39" s="43">
        <f t="shared" si="5"/>
        <v>5.0999999999999943</v>
      </c>
      <c r="AJ39" s="44">
        <f t="shared" si="6"/>
        <v>3.7072036054372273E-2</v>
      </c>
      <c r="AL39" s="41"/>
      <c r="AM39" s="42"/>
      <c r="AN39" s="39">
        <f>SUM(AN23:AN38)</f>
        <v>145.47</v>
      </c>
      <c r="AO39" s="40"/>
      <c r="AP39" s="43">
        <f t="shared" si="7"/>
        <v>2.7999999999999829</v>
      </c>
      <c r="AQ39" s="44">
        <f t="shared" si="8"/>
        <v>1.9625709679680258E-2</v>
      </c>
    </row>
    <row r="40" spans="2:43" ht="38.25" x14ac:dyDescent="0.2">
      <c r="B40" s="46" t="str">
        <f>+'Res (100)'!B40</f>
        <v>Deferral/Variance Account Disposition Rate Rider Group 1</v>
      </c>
      <c r="C40" s="21"/>
      <c r="D40" s="22" t="s">
        <v>30</v>
      </c>
      <c r="E40" s="23"/>
      <c r="F40" s="24">
        <v>0</v>
      </c>
      <c r="G40" s="25">
        <f>$F$18</f>
        <v>5000</v>
      </c>
      <c r="H40" s="26">
        <f>G40*F40</f>
        <v>0</v>
      </c>
      <c r="I40" s="27"/>
      <c r="J40" s="50">
        <f>+'SC (1000)'!J40</f>
        <v>-8.4000000000000003E-4</v>
      </c>
      <c r="K40" s="25">
        <f>$F$18</f>
        <v>5000</v>
      </c>
      <c r="L40" s="26">
        <f>K40*J40</f>
        <v>-4.2</v>
      </c>
      <c r="M40" s="27"/>
      <c r="N40" s="30">
        <f>L40-H40</f>
        <v>-4.2</v>
      </c>
      <c r="O40" s="31" t="str">
        <f>IF((H40)=0,"",(N40/H40))</f>
        <v/>
      </c>
      <c r="Q40" s="28"/>
      <c r="R40" s="25">
        <f>$F$18</f>
        <v>5000</v>
      </c>
      <c r="S40" s="26">
        <f>R40*Q40</f>
        <v>0</v>
      </c>
      <c r="T40" s="27"/>
      <c r="U40" s="30">
        <f t="shared" si="1"/>
        <v>4.2</v>
      </c>
      <c r="V40" s="31">
        <f t="shared" si="2"/>
        <v>-1</v>
      </c>
      <c r="X40" s="28"/>
      <c r="Y40" s="25">
        <f>$F$18</f>
        <v>5000</v>
      </c>
      <c r="Z40" s="26">
        <f>Y40*X40</f>
        <v>0</v>
      </c>
      <c r="AA40" s="27"/>
      <c r="AB40" s="30">
        <f t="shared" si="3"/>
        <v>0</v>
      </c>
      <c r="AC40" s="31" t="str">
        <f t="shared" si="4"/>
        <v/>
      </c>
      <c r="AE40" s="28"/>
      <c r="AF40" s="25">
        <f>$F$18</f>
        <v>5000</v>
      </c>
      <c r="AG40" s="26">
        <f>AF40*AE40</f>
        <v>0</v>
      </c>
      <c r="AH40" s="27"/>
      <c r="AI40" s="30">
        <f t="shared" si="5"/>
        <v>0</v>
      </c>
      <c r="AJ40" s="31" t="str">
        <f t="shared" si="6"/>
        <v/>
      </c>
      <c r="AL40" s="28"/>
      <c r="AM40" s="25">
        <f>$F$18</f>
        <v>5000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5000</v>
      </c>
      <c r="H41" s="26">
        <f t="shared" ref="H41:H45" si="24">G41*F41</f>
        <v>0</v>
      </c>
      <c r="I41" s="47"/>
      <c r="J41" s="50">
        <f>+'SC (1000)'!J41</f>
        <v>6.9999999999999994E-5</v>
      </c>
      <c r="K41" s="25">
        <f t="shared" ref="K41:K43" si="25">$F$18</f>
        <v>5000</v>
      </c>
      <c r="L41" s="26">
        <f t="shared" ref="L41:L45" si="26">K41*J41</f>
        <v>0.35</v>
      </c>
      <c r="M41" s="48"/>
      <c r="N41" s="30">
        <f t="shared" ref="N41:N45" si="27">L41-H41</f>
        <v>0.35</v>
      </c>
      <c r="O41" s="31" t="str">
        <f t="shared" ref="O41:O65" si="28">IF((H41)=0,"",(N41/H41))</f>
        <v/>
      </c>
      <c r="Q41" s="28"/>
      <c r="R41" s="25">
        <f t="shared" ref="R41:R43" si="29">$F$18</f>
        <v>5000</v>
      </c>
      <c r="S41" s="26">
        <f t="shared" ref="S41:S43" si="30">R41*Q41</f>
        <v>0</v>
      </c>
      <c r="T41" s="48"/>
      <c r="U41" s="30">
        <f t="shared" si="1"/>
        <v>-0.35</v>
      </c>
      <c r="V41" s="31">
        <f t="shared" si="2"/>
        <v>-1</v>
      </c>
      <c r="X41" s="28"/>
      <c r="Y41" s="25">
        <f t="shared" ref="Y41:Y43" si="31">$F$18</f>
        <v>5000</v>
      </c>
      <c r="Z41" s="26">
        <f t="shared" ref="Z41:Z43" si="32">Y41*X41</f>
        <v>0</v>
      </c>
      <c r="AA41" s="48"/>
      <c r="AB41" s="30">
        <f t="shared" si="3"/>
        <v>0</v>
      </c>
      <c r="AC41" s="31" t="str">
        <f t="shared" si="4"/>
        <v/>
      </c>
      <c r="AE41" s="28"/>
      <c r="AF41" s="25">
        <f t="shared" ref="AF41:AF43" si="33">$F$18</f>
        <v>5000</v>
      </c>
      <c r="AG41" s="26">
        <f t="shared" ref="AG41:AG43" si="34">AF41*AE41</f>
        <v>0</v>
      </c>
      <c r="AH41" s="48"/>
      <c r="AI41" s="30">
        <f t="shared" si="5"/>
        <v>0</v>
      </c>
      <c r="AJ41" s="31" t="str">
        <f t="shared" si="6"/>
        <v/>
      </c>
      <c r="AL41" s="28"/>
      <c r="AM41" s="25">
        <f t="shared" ref="AM41:AM43" si="35">$F$18</f>
        <v>5000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5000</v>
      </c>
      <c r="H42" s="26">
        <f t="shared" si="24"/>
        <v>0</v>
      </c>
      <c r="I42" s="47"/>
      <c r="J42" s="28">
        <f>+'SC (1000)'!J42</f>
        <v>-1.5089999999999999E-3</v>
      </c>
      <c r="K42" s="25">
        <f t="shared" si="25"/>
        <v>5000</v>
      </c>
      <c r="L42" s="26">
        <f t="shared" si="26"/>
        <v>-7.5449999999999999</v>
      </c>
      <c r="M42" s="48"/>
      <c r="N42" s="30">
        <f t="shared" si="27"/>
        <v>-7.5449999999999999</v>
      </c>
      <c r="O42" s="31" t="str">
        <f t="shared" si="28"/>
        <v/>
      </c>
      <c r="Q42" s="28"/>
      <c r="R42" s="25">
        <f t="shared" si="29"/>
        <v>5000</v>
      </c>
      <c r="S42" s="26">
        <f t="shared" si="30"/>
        <v>0</v>
      </c>
      <c r="T42" s="48"/>
      <c r="U42" s="30">
        <f t="shared" si="1"/>
        <v>7.5449999999999999</v>
      </c>
      <c r="V42" s="31">
        <f t="shared" si="2"/>
        <v>-1</v>
      </c>
      <c r="X42" s="28"/>
      <c r="Y42" s="25">
        <f t="shared" si="31"/>
        <v>5000</v>
      </c>
      <c r="Z42" s="26">
        <f t="shared" si="32"/>
        <v>0</v>
      </c>
      <c r="AA42" s="48"/>
      <c r="AB42" s="30">
        <f t="shared" si="3"/>
        <v>0</v>
      </c>
      <c r="AC42" s="31" t="str">
        <f t="shared" si="4"/>
        <v/>
      </c>
      <c r="AE42" s="28"/>
      <c r="AF42" s="25">
        <f t="shared" si="33"/>
        <v>5000</v>
      </c>
      <c r="AG42" s="26">
        <f t="shared" si="34"/>
        <v>0</v>
      </c>
      <c r="AH42" s="48"/>
      <c r="AI42" s="30">
        <f t="shared" si="5"/>
        <v>0</v>
      </c>
      <c r="AJ42" s="31" t="str">
        <f t="shared" si="6"/>
        <v/>
      </c>
      <c r="AL42" s="28"/>
      <c r="AM42" s="25">
        <f t="shared" si="35"/>
        <v>5000</v>
      </c>
      <c r="AN42" s="26">
        <f t="shared" si="36"/>
        <v>0</v>
      </c>
      <c r="AO42" s="48"/>
      <c r="AP42" s="30">
        <f t="shared" si="7"/>
        <v>0</v>
      </c>
      <c r="AQ42" s="31" t="str">
        <f t="shared" si="8"/>
        <v/>
      </c>
    </row>
    <row r="43" spans="2:43" x14ac:dyDescent="0.2">
      <c r="B43" s="46"/>
      <c r="C43" s="21"/>
      <c r="D43" s="22"/>
      <c r="E43" s="23"/>
      <c r="F43" s="24"/>
      <c r="G43" s="25">
        <f t="shared" si="23"/>
        <v>5000</v>
      </c>
      <c r="H43" s="26">
        <f t="shared" si="24"/>
        <v>0</v>
      </c>
      <c r="I43" s="47"/>
      <c r="J43" s="28"/>
      <c r="K43" s="25">
        <f t="shared" si="25"/>
        <v>5000</v>
      </c>
      <c r="L43" s="26">
        <f t="shared" si="26"/>
        <v>0</v>
      </c>
      <c r="M43" s="48"/>
      <c r="N43" s="30">
        <f t="shared" si="27"/>
        <v>0</v>
      </c>
      <c r="O43" s="31" t="str">
        <f t="shared" si="28"/>
        <v/>
      </c>
      <c r="Q43" s="28"/>
      <c r="R43" s="25">
        <f t="shared" si="29"/>
        <v>5000</v>
      </c>
      <c r="S43" s="26">
        <f t="shared" si="30"/>
        <v>0</v>
      </c>
      <c r="T43" s="48"/>
      <c r="U43" s="30">
        <f t="shared" si="1"/>
        <v>0</v>
      </c>
      <c r="V43" s="31" t="str">
        <f t="shared" si="2"/>
        <v/>
      </c>
      <c r="X43" s="28"/>
      <c r="Y43" s="25">
        <f t="shared" si="31"/>
        <v>5000</v>
      </c>
      <c r="Z43" s="26">
        <f t="shared" si="32"/>
        <v>0</v>
      </c>
      <c r="AA43" s="48"/>
      <c r="AB43" s="30">
        <f t="shared" si="3"/>
        <v>0</v>
      </c>
      <c r="AC43" s="31" t="str">
        <f t="shared" si="4"/>
        <v/>
      </c>
      <c r="AE43" s="28"/>
      <c r="AF43" s="25">
        <f t="shared" si="33"/>
        <v>5000</v>
      </c>
      <c r="AG43" s="26">
        <f t="shared" si="34"/>
        <v>0</v>
      </c>
      <c r="AH43" s="48"/>
      <c r="AI43" s="30">
        <f t="shared" si="5"/>
        <v>0</v>
      </c>
      <c r="AJ43" s="31" t="str">
        <f t="shared" si="6"/>
        <v/>
      </c>
      <c r="AL43" s="28"/>
      <c r="AM43" s="25">
        <f t="shared" si="35"/>
        <v>5000</v>
      </c>
      <c r="AN43" s="26">
        <f t="shared" si="36"/>
        <v>0</v>
      </c>
      <c r="AO43" s="48"/>
      <c r="AP43" s="30">
        <f t="shared" si="7"/>
        <v>0</v>
      </c>
      <c r="AQ43" s="31" t="str">
        <f t="shared" si="8"/>
        <v/>
      </c>
    </row>
    <row r="44" spans="2:43" x14ac:dyDescent="0.2">
      <c r="B44" s="49" t="s">
        <v>35</v>
      </c>
      <c r="C44" s="21"/>
      <c r="D44" s="22" t="s">
        <v>30</v>
      </c>
      <c r="E44" s="23"/>
      <c r="F44" s="50">
        <v>6.0000000000000002E-5</v>
      </c>
      <c r="G44" s="51">
        <f>$F$18*(1+F74)</f>
        <v>5179</v>
      </c>
      <c r="H44" s="26">
        <f>G44*F44</f>
        <v>0.31074000000000002</v>
      </c>
      <c r="I44" s="27"/>
      <c r="J44" s="52">
        <v>6.0000000000000002E-5</v>
      </c>
      <c r="K44" s="51">
        <f>$F$18*(1+J74)</f>
        <v>5167.5</v>
      </c>
      <c r="L44" s="26">
        <f>K44*J44</f>
        <v>0.31004999999999999</v>
      </c>
      <c r="M44" s="27"/>
      <c r="N44" s="30">
        <f>L44-H44</f>
        <v>-6.9000000000002393E-4</v>
      </c>
      <c r="O44" s="31">
        <f>IF((H44)=0,"",(N44/H44))</f>
        <v>-2.2205058891678698E-3</v>
      </c>
      <c r="Q44" s="52">
        <f>+J44</f>
        <v>6.0000000000000002E-5</v>
      </c>
      <c r="R44" s="51">
        <f>$F$18*(1+Q74)</f>
        <v>5167.5</v>
      </c>
      <c r="S44" s="26">
        <f>R44*Q44</f>
        <v>0.31004999999999999</v>
      </c>
      <c r="T44" s="27"/>
      <c r="U44" s="30">
        <f t="shared" si="1"/>
        <v>0</v>
      </c>
      <c r="V44" s="31">
        <f t="shared" si="2"/>
        <v>0</v>
      </c>
      <c r="X44" s="52">
        <f>+Q44</f>
        <v>6.0000000000000002E-5</v>
      </c>
      <c r="Y44" s="51">
        <f>$F$18*(1+X74)</f>
        <v>5167.5</v>
      </c>
      <c r="Z44" s="26">
        <f>Y44*X44</f>
        <v>0.31004999999999999</v>
      </c>
      <c r="AA44" s="27"/>
      <c r="AB44" s="30">
        <f t="shared" si="3"/>
        <v>0</v>
      </c>
      <c r="AC44" s="31">
        <f t="shared" si="4"/>
        <v>0</v>
      </c>
      <c r="AE44" s="52">
        <f>+X44</f>
        <v>6.0000000000000002E-5</v>
      </c>
      <c r="AF44" s="51">
        <f>$F$18*(1+AE74)</f>
        <v>5167.5</v>
      </c>
      <c r="AG44" s="26">
        <f>AF44*AE44</f>
        <v>0.31004999999999999</v>
      </c>
      <c r="AH44" s="27"/>
      <c r="AI44" s="30">
        <f t="shared" si="5"/>
        <v>0</v>
      </c>
      <c r="AJ44" s="31">
        <f t="shared" si="6"/>
        <v>0</v>
      </c>
      <c r="AL44" s="52">
        <f>+AE44</f>
        <v>6.0000000000000002E-5</v>
      </c>
      <c r="AM44" s="51">
        <f>$F$18*(1+AL74)</f>
        <v>5167.5</v>
      </c>
      <c r="AN44" s="26">
        <f>AM44*AL44</f>
        <v>0.31004999999999999</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179</v>
      </c>
      <c r="H45" s="26">
        <f t="shared" si="24"/>
        <v>18.283060000000003</v>
      </c>
      <c r="I45" s="27"/>
      <c r="J45" s="55">
        <f>0.64*$J$55+0.18*$J$56+0.18*$J$57</f>
        <v>0.10214000000000001</v>
      </c>
      <c r="K45" s="54">
        <f>$F$18*(1+$J$74)-$F$18</f>
        <v>167.5</v>
      </c>
      <c r="L45" s="26">
        <f t="shared" si="26"/>
        <v>17.108450000000001</v>
      </c>
      <c r="M45" s="27"/>
      <c r="N45" s="30">
        <f t="shared" si="27"/>
        <v>-1.1746100000000013</v>
      </c>
      <c r="O45" s="31">
        <f t="shared" si="28"/>
        <v>-6.4245810055865979E-2</v>
      </c>
      <c r="Q45" s="55">
        <f>0.64*$Q$55+0.18*$Q$56+0.18*$Q$57</f>
        <v>0.10214000000000001</v>
      </c>
      <c r="R45" s="54">
        <f>$F$18*(1+Q74)-$F$18</f>
        <v>167.5</v>
      </c>
      <c r="S45" s="26">
        <f t="shared" ref="S45" si="37">R45*Q45</f>
        <v>17.108450000000001</v>
      </c>
      <c r="T45" s="27"/>
      <c r="U45" s="30">
        <f t="shared" si="1"/>
        <v>0</v>
      </c>
      <c r="V45" s="31">
        <f t="shared" si="2"/>
        <v>0</v>
      </c>
      <c r="X45" s="55">
        <f>0.64*$X$55+0.18*$X$56+0.18*$X$57</f>
        <v>0.10214000000000001</v>
      </c>
      <c r="Y45" s="54">
        <f>$F$18*(1+X74)-$F$18</f>
        <v>167.5</v>
      </c>
      <c r="Z45" s="26">
        <f t="shared" ref="Z45" si="38">Y45*X45</f>
        <v>17.108450000000001</v>
      </c>
      <c r="AA45" s="27"/>
      <c r="AB45" s="30">
        <f t="shared" si="3"/>
        <v>0</v>
      </c>
      <c r="AC45" s="31">
        <f t="shared" si="4"/>
        <v>0</v>
      </c>
      <c r="AE45" s="55">
        <f>0.64*$AE$55+0.18*$AE$56+0.18*$AE$57</f>
        <v>0.10214000000000001</v>
      </c>
      <c r="AF45" s="54">
        <f>$F$18*(1+AE74)-$F$18</f>
        <v>167.5</v>
      </c>
      <c r="AG45" s="26">
        <f t="shared" ref="AG45" si="39">AF45*AE45</f>
        <v>17.108450000000001</v>
      </c>
      <c r="AH45" s="27"/>
      <c r="AI45" s="30">
        <f t="shared" si="5"/>
        <v>0</v>
      </c>
      <c r="AJ45" s="31">
        <f t="shared" si="6"/>
        <v>0</v>
      </c>
      <c r="AL45" s="55">
        <f>0.64*$AL$55+0.18*$AL$56+0.18*$AL$57</f>
        <v>0.10214000000000001</v>
      </c>
      <c r="AM45" s="54">
        <f>$F$18*(1+AL74)-$F$18</f>
        <v>167.5</v>
      </c>
      <c r="AN45" s="26">
        <f t="shared" ref="AN45" si="40">AM45*AL45</f>
        <v>17.108450000000001</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141.10380000000001</v>
      </c>
      <c r="I47" s="40"/>
      <c r="J47" s="59"/>
      <c r="K47" s="61"/>
      <c r="L47" s="60">
        <f>SUM(L40:L46)+L39</f>
        <v>133.1935</v>
      </c>
      <c r="M47" s="40"/>
      <c r="N47" s="43">
        <f t="shared" ref="N47:N65" si="41">L47-H47</f>
        <v>-7.9103000000000065</v>
      </c>
      <c r="O47" s="44">
        <f t="shared" si="28"/>
        <v>-5.6060148628173059E-2</v>
      </c>
      <c r="Q47" s="59"/>
      <c r="R47" s="61"/>
      <c r="S47" s="60">
        <f>SUM(S40:S46)+S39</f>
        <v>149.57850000000002</v>
      </c>
      <c r="T47" s="40"/>
      <c r="U47" s="43">
        <f t="shared" si="1"/>
        <v>16.385000000000019</v>
      </c>
      <c r="V47" s="44">
        <f t="shared" si="2"/>
        <v>0.12301651356860523</v>
      </c>
      <c r="X47" s="59"/>
      <c r="Y47" s="61"/>
      <c r="Z47" s="60">
        <f>SUM(Z40:Z46)+Z39</f>
        <v>155.77850000000001</v>
      </c>
      <c r="AA47" s="40"/>
      <c r="AB47" s="43">
        <f t="shared" si="3"/>
        <v>6.1999999999999886</v>
      </c>
      <c r="AC47" s="44">
        <f t="shared" si="4"/>
        <v>4.1449807291823272E-2</v>
      </c>
      <c r="AE47" s="59"/>
      <c r="AF47" s="61"/>
      <c r="AG47" s="60">
        <f>SUM(AG40:AG46)+AG39</f>
        <v>160.87850000000003</v>
      </c>
      <c r="AH47" s="40"/>
      <c r="AI47" s="43">
        <f t="shared" si="5"/>
        <v>5.1000000000000227</v>
      </c>
      <c r="AJ47" s="44">
        <f t="shared" si="6"/>
        <v>3.2738792580491033E-2</v>
      </c>
      <c r="AL47" s="59"/>
      <c r="AM47" s="61"/>
      <c r="AN47" s="60">
        <f>SUM(AN40:AN46)+AN39</f>
        <v>163.67849999999999</v>
      </c>
      <c r="AO47" s="40"/>
      <c r="AP47" s="43">
        <f t="shared" si="7"/>
        <v>2.7999999999999545</v>
      </c>
      <c r="AQ47" s="44">
        <f t="shared" si="8"/>
        <v>1.7404438753468948E-2</v>
      </c>
    </row>
    <row r="48" spans="2:43" x14ac:dyDescent="0.2">
      <c r="B48" s="27" t="s">
        <v>39</v>
      </c>
      <c r="C48" s="27"/>
      <c r="D48" s="62" t="s">
        <v>30</v>
      </c>
      <c r="E48" s="63"/>
      <c r="F48" s="28">
        <v>7.0000000000000001E-3</v>
      </c>
      <c r="G48" s="64">
        <f>F18*(1+F74)</f>
        <v>5179</v>
      </c>
      <c r="H48" s="26">
        <f>G48*F48</f>
        <v>36.253</v>
      </c>
      <c r="I48" s="27"/>
      <c r="J48" s="28">
        <f>+F48</f>
        <v>7.0000000000000001E-3</v>
      </c>
      <c r="K48" s="65">
        <f>F18*(1+J74)</f>
        <v>5167.5</v>
      </c>
      <c r="L48" s="26">
        <f>K48*J48</f>
        <v>36.172499999999999</v>
      </c>
      <c r="M48" s="27"/>
      <c r="N48" s="30">
        <f t="shared" si="41"/>
        <v>-8.0500000000000682E-2</v>
      </c>
      <c r="O48" s="31">
        <f t="shared" si="28"/>
        <v>-2.2205058891678117E-3</v>
      </c>
      <c r="Q48" s="28">
        <f>+J48</f>
        <v>7.0000000000000001E-3</v>
      </c>
      <c r="R48" s="65">
        <f>$F$18*(1+Q74)</f>
        <v>5167.5</v>
      </c>
      <c r="S48" s="26">
        <f>R48*Q48</f>
        <v>36.172499999999999</v>
      </c>
      <c r="T48" s="27"/>
      <c r="U48" s="30">
        <f t="shared" si="1"/>
        <v>0</v>
      </c>
      <c r="V48" s="31">
        <f t="shared" si="2"/>
        <v>0</v>
      </c>
      <c r="X48" s="28">
        <f>+Q48</f>
        <v>7.0000000000000001E-3</v>
      </c>
      <c r="Y48" s="65">
        <f>$F$18*(1+X74)</f>
        <v>5167.5</v>
      </c>
      <c r="Z48" s="26">
        <f>Y48*X48</f>
        <v>36.172499999999999</v>
      </c>
      <c r="AA48" s="27"/>
      <c r="AB48" s="30">
        <f t="shared" si="3"/>
        <v>0</v>
      </c>
      <c r="AC48" s="31">
        <f t="shared" si="4"/>
        <v>0</v>
      </c>
      <c r="AE48" s="28">
        <f>+X48</f>
        <v>7.0000000000000001E-3</v>
      </c>
      <c r="AF48" s="65">
        <f>$F$18*(1+AE74)</f>
        <v>5167.5</v>
      </c>
      <c r="AG48" s="26">
        <f>AF48*AE48</f>
        <v>36.172499999999999</v>
      </c>
      <c r="AH48" s="27"/>
      <c r="AI48" s="30">
        <f t="shared" si="5"/>
        <v>0</v>
      </c>
      <c r="AJ48" s="31">
        <f t="shared" si="6"/>
        <v>0</v>
      </c>
      <c r="AL48" s="28">
        <f>+AE48</f>
        <v>7.0000000000000001E-3</v>
      </c>
      <c r="AM48" s="65">
        <f>$F$18*(1+AL74)</f>
        <v>5167.5</v>
      </c>
      <c r="AN48" s="26">
        <f>AM48*AL48</f>
        <v>36.172499999999999</v>
      </c>
      <c r="AO48" s="27"/>
      <c r="AP48" s="30">
        <f t="shared" si="7"/>
        <v>0</v>
      </c>
      <c r="AQ48" s="31">
        <f t="shared" si="8"/>
        <v>0</v>
      </c>
    </row>
    <row r="49" spans="2:43" ht="25.5" x14ac:dyDescent="0.2">
      <c r="B49" s="66" t="s">
        <v>40</v>
      </c>
      <c r="C49" s="27"/>
      <c r="D49" s="62" t="s">
        <v>30</v>
      </c>
      <c r="E49" s="63"/>
      <c r="F49" s="28">
        <v>4.0000000000000001E-3</v>
      </c>
      <c r="G49" s="64">
        <f>G48</f>
        <v>5179</v>
      </c>
      <c r="H49" s="26">
        <f>G49*F49</f>
        <v>20.716000000000001</v>
      </c>
      <c r="I49" s="27"/>
      <c r="J49" s="28">
        <f>+F49</f>
        <v>4.0000000000000001E-3</v>
      </c>
      <c r="K49" s="65">
        <f>K48</f>
        <v>5167.5</v>
      </c>
      <c r="L49" s="26">
        <f>K49*J49</f>
        <v>20.67</v>
      </c>
      <c r="M49" s="27"/>
      <c r="N49" s="30">
        <f t="shared" si="41"/>
        <v>-4.5999999999999375E-2</v>
      </c>
      <c r="O49" s="31">
        <f t="shared" si="28"/>
        <v>-2.2205058891677626E-3</v>
      </c>
      <c r="Q49" s="28">
        <f>+J49</f>
        <v>4.0000000000000001E-3</v>
      </c>
      <c r="R49" s="65">
        <f>R48</f>
        <v>5167.5</v>
      </c>
      <c r="S49" s="26">
        <f>R49*Q49</f>
        <v>20.67</v>
      </c>
      <c r="T49" s="27"/>
      <c r="U49" s="30">
        <f t="shared" si="1"/>
        <v>0</v>
      </c>
      <c r="V49" s="31">
        <f t="shared" si="2"/>
        <v>0</v>
      </c>
      <c r="X49" s="28">
        <f>+Q49</f>
        <v>4.0000000000000001E-3</v>
      </c>
      <c r="Y49" s="65">
        <f>Y48</f>
        <v>5167.5</v>
      </c>
      <c r="Z49" s="26">
        <f>Y49*X49</f>
        <v>20.67</v>
      </c>
      <c r="AA49" s="27"/>
      <c r="AB49" s="30">
        <f t="shared" si="3"/>
        <v>0</v>
      </c>
      <c r="AC49" s="31">
        <f t="shared" si="4"/>
        <v>0</v>
      </c>
      <c r="AE49" s="28">
        <f>+X49</f>
        <v>4.0000000000000001E-3</v>
      </c>
      <c r="AF49" s="65">
        <f>AF48</f>
        <v>5167.5</v>
      </c>
      <c r="AG49" s="26">
        <f>AF49*AE49</f>
        <v>20.67</v>
      </c>
      <c r="AH49" s="27"/>
      <c r="AI49" s="30">
        <f t="shared" si="5"/>
        <v>0</v>
      </c>
      <c r="AJ49" s="31">
        <f t="shared" si="6"/>
        <v>0</v>
      </c>
      <c r="AL49" s="28">
        <f>+AE49</f>
        <v>4.0000000000000001E-3</v>
      </c>
      <c r="AM49" s="65">
        <f>AM48</f>
        <v>5167.5</v>
      </c>
      <c r="AN49" s="26">
        <f>AM49*AL49</f>
        <v>20.67</v>
      </c>
      <c r="AO49" s="27"/>
      <c r="AP49" s="30">
        <f t="shared" si="7"/>
        <v>0</v>
      </c>
      <c r="AQ49" s="31">
        <f t="shared" si="8"/>
        <v>0</v>
      </c>
    </row>
    <row r="50" spans="2:43" ht="25.5" x14ac:dyDescent="0.2">
      <c r="B50" s="56" t="s">
        <v>41</v>
      </c>
      <c r="C50" s="35"/>
      <c r="D50" s="35"/>
      <c r="E50" s="35"/>
      <c r="F50" s="67"/>
      <c r="G50" s="59"/>
      <c r="H50" s="60">
        <f>SUM(H47:H49)</f>
        <v>198.07280000000003</v>
      </c>
      <c r="I50" s="68"/>
      <c r="J50" s="69"/>
      <c r="K50" s="70"/>
      <c r="L50" s="60">
        <f>SUM(L47:L49)</f>
        <v>190.036</v>
      </c>
      <c r="M50" s="68"/>
      <c r="N50" s="43">
        <f t="shared" si="41"/>
        <v>-8.0368000000000279</v>
      </c>
      <c r="O50" s="44">
        <f t="shared" si="28"/>
        <v>-4.0574980512215843E-2</v>
      </c>
      <c r="Q50" s="69"/>
      <c r="R50" s="70"/>
      <c r="S50" s="60">
        <f>SUM(S47:S49)</f>
        <v>206.42100000000005</v>
      </c>
      <c r="T50" s="68"/>
      <c r="U50" s="43">
        <f t="shared" si="1"/>
        <v>16.385000000000048</v>
      </c>
      <c r="V50" s="44">
        <f t="shared" si="2"/>
        <v>8.6220505588415083E-2</v>
      </c>
      <c r="X50" s="69"/>
      <c r="Y50" s="70"/>
      <c r="Z50" s="60">
        <f>SUM(Z47:Z49)</f>
        <v>212.62100000000004</v>
      </c>
      <c r="AA50" s="68"/>
      <c r="AB50" s="43">
        <f t="shared" si="3"/>
        <v>6.1999999999999886</v>
      </c>
      <c r="AC50" s="44">
        <f t="shared" si="4"/>
        <v>3.0035703731693904E-2</v>
      </c>
      <c r="AE50" s="69"/>
      <c r="AF50" s="70"/>
      <c r="AG50" s="60">
        <f>SUM(AG47:AG49)</f>
        <v>217.72100000000006</v>
      </c>
      <c r="AH50" s="68"/>
      <c r="AI50" s="43">
        <f t="shared" si="5"/>
        <v>5.1000000000000227</v>
      </c>
      <c r="AJ50" s="44">
        <f t="shared" si="6"/>
        <v>2.3986341894732983E-2</v>
      </c>
      <c r="AL50" s="69"/>
      <c r="AM50" s="70"/>
      <c r="AN50" s="60">
        <f>SUM(AN47:AN49)</f>
        <v>220.52100000000002</v>
      </c>
      <c r="AO50" s="68"/>
      <c r="AP50" s="43">
        <f t="shared" si="7"/>
        <v>2.7999999999999545</v>
      </c>
      <c r="AQ50" s="44">
        <f t="shared" si="8"/>
        <v>1.2860495772111803E-2</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5167.5</v>
      </c>
      <c r="L51" s="73">
        <f t="shared" ref="L51:L57" si="43">K51*J51</f>
        <v>22.737000000000002</v>
      </c>
      <c r="M51" s="27"/>
      <c r="N51" s="30">
        <f t="shared" si="41"/>
        <v>-5.0599999999999312E-2</v>
      </c>
      <c r="O51" s="74">
        <f t="shared" si="28"/>
        <v>-2.2205058891677626E-3</v>
      </c>
      <c r="Q51" s="72">
        <f>+J51</f>
        <v>4.4000000000000003E-3</v>
      </c>
      <c r="R51" s="65">
        <f>R49</f>
        <v>5167.5</v>
      </c>
      <c r="S51" s="73">
        <f t="shared" ref="S51:S57" si="44">R51*Q51</f>
        <v>22.737000000000002</v>
      </c>
      <c r="T51" s="27"/>
      <c r="U51" s="30">
        <f t="shared" si="1"/>
        <v>0</v>
      </c>
      <c r="V51" s="74">
        <f t="shared" si="2"/>
        <v>0</v>
      </c>
      <c r="X51" s="72">
        <f>+Q51</f>
        <v>4.4000000000000003E-3</v>
      </c>
      <c r="Y51" s="65">
        <f>Y49</f>
        <v>5167.5</v>
      </c>
      <c r="Z51" s="73">
        <f t="shared" ref="Z51:Z57" si="45">Y51*X51</f>
        <v>22.737000000000002</v>
      </c>
      <c r="AA51" s="27"/>
      <c r="AB51" s="30">
        <f t="shared" si="3"/>
        <v>0</v>
      </c>
      <c r="AC51" s="74">
        <f t="shared" si="4"/>
        <v>0</v>
      </c>
      <c r="AE51" s="72">
        <f>+X51</f>
        <v>4.4000000000000003E-3</v>
      </c>
      <c r="AF51" s="65">
        <f>AF49</f>
        <v>5167.5</v>
      </c>
      <c r="AG51" s="73">
        <f t="shared" ref="AG51:AG57" si="46">AF51*AE51</f>
        <v>22.737000000000002</v>
      </c>
      <c r="AH51" s="27"/>
      <c r="AI51" s="30">
        <f t="shared" si="5"/>
        <v>0</v>
      </c>
      <c r="AJ51" s="74">
        <f t="shared" si="6"/>
        <v>0</v>
      </c>
      <c r="AL51" s="72">
        <f>+AE51</f>
        <v>4.4000000000000003E-3</v>
      </c>
      <c r="AM51" s="65">
        <f>AM49</f>
        <v>5167.5</v>
      </c>
      <c r="AN51" s="73">
        <f t="shared" ref="AN51:AN57" si="47">AM51*AL51</f>
        <v>22.737000000000002</v>
      </c>
      <c r="AO51" s="27"/>
      <c r="AP51" s="30">
        <f t="shared" si="7"/>
        <v>0</v>
      </c>
      <c r="AQ51" s="74">
        <f t="shared" si="8"/>
        <v>0</v>
      </c>
    </row>
    <row r="52" spans="2:43" ht="25.5" x14ac:dyDescent="0.2">
      <c r="B52" s="71" t="s">
        <v>43</v>
      </c>
      <c r="C52" s="21"/>
      <c r="D52" s="22" t="s">
        <v>30</v>
      </c>
      <c r="E52" s="23"/>
      <c r="F52" s="72">
        <v>1.2999999999999999E-3</v>
      </c>
      <c r="G52" s="64">
        <f>G49</f>
        <v>5179</v>
      </c>
      <c r="H52" s="73">
        <f t="shared" si="42"/>
        <v>6.7326999999999995</v>
      </c>
      <c r="I52" s="27"/>
      <c r="J52" s="72">
        <v>1.2999999999999999E-3</v>
      </c>
      <c r="K52" s="65">
        <f>K49</f>
        <v>5167.5</v>
      </c>
      <c r="L52" s="73">
        <f t="shared" si="43"/>
        <v>6.7177499999999997</v>
      </c>
      <c r="M52" s="27"/>
      <c r="N52" s="30">
        <f t="shared" si="41"/>
        <v>-1.4949999999999797E-2</v>
      </c>
      <c r="O52" s="74">
        <f t="shared" si="28"/>
        <v>-2.2205058891677631E-3</v>
      </c>
      <c r="Q52" s="72">
        <f>+J52</f>
        <v>1.2999999999999999E-3</v>
      </c>
      <c r="R52" s="65">
        <f>R49</f>
        <v>5167.5</v>
      </c>
      <c r="S52" s="73">
        <f t="shared" si="44"/>
        <v>6.7177499999999997</v>
      </c>
      <c r="T52" s="27"/>
      <c r="U52" s="30">
        <f t="shared" si="1"/>
        <v>0</v>
      </c>
      <c r="V52" s="74">
        <f t="shared" si="2"/>
        <v>0</v>
      </c>
      <c r="X52" s="72">
        <f>+Q52</f>
        <v>1.2999999999999999E-3</v>
      </c>
      <c r="Y52" s="65">
        <f>Y49</f>
        <v>5167.5</v>
      </c>
      <c r="Z52" s="73">
        <f t="shared" si="45"/>
        <v>6.7177499999999997</v>
      </c>
      <c r="AA52" s="27"/>
      <c r="AB52" s="30">
        <f t="shared" si="3"/>
        <v>0</v>
      </c>
      <c r="AC52" s="74">
        <f t="shared" si="4"/>
        <v>0</v>
      </c>
      <c r="AE52" s="72">
        <f>+X52</f>
        <v>1.2999999999999999E-3</v>
      </c>
      <c r="AF52" s="65">
        <f>AF49</f>
        <v>5167.5</v>
      </c>
      <c r="AG52" s="73">
        <f t="shared" si="46"/>
        <v>6.7177499999999997</v>
      </c>
      <c r="AH52" s="27"/>
      <c r="AI52" s="30">
        <f t="shared" si="5"/>
        <v>0</v>
      </c>
      <c r="AJ52" s="74">
        <f t="shared" si="6"/>
        <v>0</v>
      </c>
      <c r="AL52" s="72">
        <f>+AE52</f>
        <v>1.2999999999999999E-3</v>
      </c>
      <c r="AM52" s="65">
        <f>AM49</f>
        <v>5167.5</v>
      </c>
      <c r="AN52" s="73">
        <f t="shared" si="47"/>
        <v>6.7177499999999997</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5000</v>
      </c>
      <c r="H54" s="73">
        <f t="shared" si="42"/>
        <v>34.700000000000003</v>
      </c>
      <c r="I54" s="27"/>
      <c r="J54" s="72">
        <f>+F54</f>
        <v>6.94E-3</v>
      </c>
      <c r="K54" s="76">
        <f>$F$18</f>
        <v>5000</v>
      </c>
      <c r="L54" s="73">
        <f t="shared" si="43"/>
        <v>34.700000000000003</v>
      </c>
      <c r="M54" s="27"/>
      <c r="N54" s="30">
        <f t="shared" si="41"/>
        <v>0</v>
      </c>
      <c r="O54" s="74">
        <f t="shared" si="28"/>
        <v>0</v>
      </c>
      <c r="Q54" s="72">
        <f>+J54</f>
        <v>6.94E-3</v>
      </c>
      <c r="R54" s="76">
        <f>$F$18</f>
        <v>5000</v>
      </c>
      <c r="S54" s="73">
        <f t="shared" si="44"/>
        <v>34.700000000000003</v>
      </c>
      <c r="T54" s="27"/>
      <c r="U54" s="30">
        <f t="shared" si="1"/>
        <v>0</v>
      </c>
      <c r="V54" s="74">
        <f t="shared" si="2"/>
        <v>0</v>
      </c>
      <c r="X54" s="72">
        <f>+Q54</f>
        <v>6.94E-3</v>
      </c>
      <c r="Y54" s="76">
        <f>$F$18</f>
        <v>5000</v>
      </c>
      <c r="Z54" s="73">
        <f t="shared" si="45"/>
        <v>34.700000000000003</v>
      </c>
      <c r="AA54" s="27"/>
      <c r="AB54" s="30">
        <f t="shared" si="3"/>
        <v>0</v>
      </c>
      <c r="AC54" s="74">
        <f t="shared" si="4"/>
        <v>0</v>
      </c>
      <c r="AE54" s="72">
        <f>+X54</f>
        <v>6.94E-3</v>
      </c>
      <c r="AF54" s="76">
        <f>$F$18</f>
        <v>5000</v>
      </c>
      <c r="AG54" s="73">
        <f t="shared" si="46"/>
        <v>34.700000000000003</v>
      </c>
      <c r="AH54" s="27"/>
      <c r="AI54" s="30">
        <f t="shared" si="5"/>
        <v>0</v>
      </c>
      <c r="AJ54" s="74">
        <f t="shared" si="6"/>
        <v>0</v>
      </c>
      <c r="AL54" s="72">
        <f>+AE54</f>
        <v>6.94E-3</v>
      </c>
      <c r="AM54" s="76">
        <f>$F$18</f>
        <v>5000</v>
      </c>
      <c r="AN54" s="73">
        <f t="shared" si="47"/>
        <v>34.700000000000003</v>
      </c>
      <c r="AO54" s="27"/>
      <c r="AP54" s="30">
        <f t="shared" si="7"/>
        <v>0</v>
      </c>
      <c r="AQ54" s="74">
        <f t="shared" si="8"/>
        <v>0</v>
      </c>
    </row>
    <row r="55" spans="2:43" x14ac:dyDescent="0.2">
      <c r="B55" s="49" t="s">
        <v>46</v>
      </c>
      <c r="C55" s="21"/>
      <c r="D55" s="22"/>
      <c r="E55" s="23"/>
      <c r="F55" s="72">
        <v>0.08</v>
      </c>
      <c r="G55" s="77">
        <f>0.64*$F$18</f>
        <v>3200</v>
      </c>
      <c r="H55" s="73">
        <f t="shared" si="42"/>
        <v>256</v>
      </c>
      <c r="I55" s="27"/>
      <c r="J55" s="72">
        <v>0.08</v>
      </c>
      <c r="K55" s="77">
        <f>$G$55</f>
        <v>3200</v>
      </c>
      <c r="L55" s="73">
        <f t="shared" si="43"/>
        <v>256</v>
      </c>
      <c r="M55" s="27"/>
      <c r="N55" s="30">
        <f t="shared" si="41"/>
        <v>0</v>
      </c>
      <c r="O55" s="74">
        <f t="shared" si="28"/>
        <v>0</v>
      </c>
      <c r="Q55" s="72">
        <v>0.08</v>
      </c>
      <c r="R55" s="77">
        <f>$G$55</f>
        <v>3200</v>
      </c>
      <c r="S55" s="73">
        <f t="shared" si="44"/>
        <v>256</v>
      </c>
      <c r="T55" s="27"/>
      <c r="U55" s="30">
        <f t="shared" si="1"/>
        <v>0</v>
      </c>
      <c r="V55" s="74">
        <f t="shared" si="2"/>
        <v>0</v>
      </c>
      <c r="X55" s="72">
        <v>0.08</v>
      </c>
      <c r="Y55" s="77">
        <f>$G$55</f>
        <v>3200</v>
      </c>
      <c r="Z55" s="73">
        <f t="shared" si="45"/>
        <v>256</v>
      </c>
      <c r="AA55" s="27"/>
      <c r="AB55" s="30">
        <f t="shared" si="3"/>
        <v>0</v>
      </c>
      <c r="AC55" s="74">
        <f t="shared" si="4"/>
        <v>0</v>
      </c>
      <c r="AE55" s="72">
        <v>0.08</v>
      </c>
      <c r="AF55" s="77">
        <f>$G$55</f>
        <v>3200</v>
      </c>
      <c r="AG55" s="73">
        <f t="shared" si="46"/>
        <v>256</v>
      </c>
      <c r="AH55" s="27"/>
      <c r="AI55" s="30">
        <f t="shared" si="5"/>
        <v>0</v>
      </c>
      <c r="AJ55" s="74">
        <f t="shared" si="6"/>
        <v>0</v>
      </c>
      <c r="AL55" s="72">
        <v>0.08</v>
      </c>
      <c r="AM55" s="77">
        <f>$G$55</f>
        <v>3200</v>
      </c>
      <c r="AN55" s="73">
        <f t="shared" si="47"/>
        <v>256</v>
      </c>
      <c r="AO55" s="27"/>
      <c r="AP55" s="30">
        <f t="shared" si="7"/>
        <v>0</v>
      </c>
      <c r="AQ55" s="74">
        <f t="shared" si="8"/>
        <v>0</v>
      </c>
    </row>
    <row r="56" spans="2:43" x14ac:dyDescent="0.2">
      <c r="B56" s="49" t="s">
        <v>47</v>
      </c>
      <c r="C56" s="21"/>
      <c r="D56" s="22"/>
      <c r="E56" s="23"/>
      <c r="F56" s="72">
        <v>0.122</v>
      </c>
      <c r="G56" s="77">
        <f>0.18*$F$18</f>
        <v>900</v>
      </c>
      <c r="H56" s="73">
        <f t="shared" si="42"/>
        <v>109.8</v>
      </c>
      <c r="I56" s="27"/>
      <c r="J56" s="72">
        <v>0.122</v>
      </c>
      <c r="K56" s="77">
        <f>$G$56</f>
        <v>900</v>
      </c>
      <c r="L56" s="73">
        <f t="shared" si="43"/>
        <v>109.8</v>
      </c>
      <c r="M56" s="27"/>
      <c r="N56" s="30">
        <f t="shared" si="41"/>
        <v>0</v>
      </c>
      <c r="O56" s="74">
        <f t="shared" si="28"/>
        <v>0</v>
      </c>
      <c r="Q56" s="72">
        <v>0.122</v>
      </c>
      <c r="R56" s="77">
        <f>$G$56</f>
        <v>900</v>
      </c>
      <c r="S56" s="73">
        <f t="shared" si="44"/>
        <v>109.8</v>
      </c>
      <c r="T56" s="27"/>
      <c r="U56" s="30">
        <f t="shared" si="1"/>
        <v>0</v>
      </c>
      <c r="V56" s="74">
        <f t="shared" si="2"/>
        <v>0</v>
      </c>
      <c r="X56" s="72">
        <v>0.122</v>
      </c>
      <c r="Y56" s="77">
        <f>$G$56</f>
        <v>900</v>
      </c>
      <c r="Z56" s="73">
        <f t="shared" si="45"/>
        <v>109.8</v>
      </c>
      <c r="AA56" s="27"/>
      <c r="AB56" s="30">
        <f t="shared" si="3"/>
        <v>0</v>
      </c>
      <c r="AC56" s="74">
        <f t="shared" si="4"/>
        <v>0</v>
      </c>
      <c r="AE56" s="72">
        <v>0.122</v>
      </c>
      <c r="AF56" s="77">
        <f>$G$56</f>
        <v>900</v>
      </c>
      <c r="AG56" s="73">
        <f t="shared" si="46"/>
        <v>109.8</v>
      </c>
      <c r="AH56" s="27"/>
      <c r="AI56" s="30">
        <f t="shared" si="5"/>
        <v>0</v>
      </c>
      <c r="AJ56" s="74">
        <f t="shared" si="6"/>
        <v>0</v>
      </c>
      <c r="AL56" s="72">
        <v>0.122</v>
      </c>
      <c r="AM56" s="77">
        <f>$G$56</f>
        <v>900</v>
      </c>
      <c r="AN56" s="73">
        <f t="shared" si="47"/>
        <v>109.8</v>
      </c>
      <c r="AO56" s="27"/>
      <c r="AP56" s="30">
        <f t="shared" si="7"/>
        <v>0</v>
      </c>
      <c r="AQ56" s="74">
        <f t="shared" si="8"/>
        <v>0</v>
      </c>
    </row>
    <row r="57" spans="2:43" x14ac:dyDescent="0.2">
      <c r="B57" s="11" t="s">
        <v>48</v>
      </c>
      <c r="C57" s="21"/>
      <c r="D57" s="22"/>
      <c r="E57" s="23"/>
      <c r="F57" s="72">
        <v>0.161</v>
      </c>
      <c r="G57" s="77">
        <f>0.18*$F$18</f>
        <v>900</v>
      </c>
      <c r="H57" s="73">
        <f t="shared" si="42"/>
        <v>144.9</v>
      </c>
      <c r="I57" s="27"/>
      <c r="J57" s="72">
        <v>0.161</v>
      </c>
      <c r="K57" s="77">
        <f>$G$57</f>
        <v>900</v>
      </c>
      <c r="L57" s="73">
        <f t="shared" si="43"/>
        <v>144.9</v>
      </c>
      <c r="M57" s="27"/>
      <c r="N57" s="30">
        <f t="shared" si="41"/>
        <v>0</v>
      </c>
      <c r="O57" s="74">
        <f t="shared" si="28"/>
        <v>0</v>
      </c>
      <c r="Q57" s="72">
        <v>0.161</v>
      </c>
      <c r="R57" s="77">
        <f>$G$57</f>
        <v>900</v>
      </c>
      <c r="S57" s="73">
        <f t="shared" si="44"/>
        <v>144.9</v>
      </c>
      <c r="T57" s="27"/>
      <c r="U57" s="30">
        <f t="shared" si="1"/>
        <v>0</v>
      </c>
      <c r="V57" s="74">
        <f t="shared" si="2"/>
        <v>0</v>
      </c>
      <c r="X57" s="72">
        <v>0.161</v>
      </c>
      <c r="Y57" s="77">
        <f>$G$57</f>
        <v>900</v>
      </c>
      <c r="Z57" s="73">
        <f t="shared" si="45"/>
        <v>144.9</v>
      </c>
      <c r="AA57" s="27"/>
      <c r="AB57" s="30">
        <f t="shared" si="3"/>
        <v>0</v>
      </c>
      <c r="AC57" s="74">
        <f t="shared" si="4"/>
        <v>0</v>
      </c>
      <c r="AE57" s="72">
        <v>0.161</v>
      </c>
      <c r="AF57" s="77">
        <f>$G$57</f>
        <v>900</v>
      </c>
      <c r="AG57" s="73">
        <f t="shared" si="46"/>
        <v>144.9</v>
      </c>
      <c r="AH57" s="27"/>
      <c r="AI57" s="30">
        <f t="shared" si="5"/>
        <v>0</v>
      </c>
      <c r="AJ57" s="74">
        <f t="shared" si="6"/>
        <v>0</v>
      </c>
      <c r="AL57" s="72">
        <v>0.161</v>
      </c>
      <c r="AM57" s="77">
        <f>$G$57</f>
        <v>900</v>
      </c>
      <c r="AN57" s="73">
        <f t="shared" si="47"/>
        <v>144.9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4250</v>
      </c>
      <c r="H59" s="73">
        <f>G59*F59</f>
        <v>467.5</v>
      </c>
      <c r="I59" s="83"/>
      <c r="J59" s="72">
        <v>0.11</v>
      </c>
      <c r="K59" s="82">
        <f>$G$59</f>
        <v>4250</v>
      </c>
      <c r="L59" s="73">
        <f>K59*J59</f>
        <v>467.5</v>
      </c>
      <c r="M59" s="83"/>
      <c r="N59" s="84">
        <f t="shared" si="41"/>
        <v>0</v>
      </c>
      <c r="O59" s="74">
        <f t="shared" si="28"/>
        <v>0</v>
      </c>
      <c r="Q59" s="72">
        <v>0.11</v>
      </c>
      <c r="R59" s="82">
        <f>$G$59</f>
        <v>4250</v>
      </c>
      <c r="S59" s="73">
        <f>R59*Q59</f>
        <v>467.5</v>
      </c>
      <c r="T59" s="83"/>
      <c r="U59" s="84">
        <f t="shared" si="1"/>
        <v>0</v>
      </c>
      <c r="V59" s="74">
        <f t="shared" si="2"/>
        <v>0</v>
      </c>
      <c r="X59" s="72">
        <v>0.11</v>
      </c>
      <c r="Y59" s="82">
        <f>$G$59</f>
        <v>4250</v>
      </c>
      <c r="Z59" s="73">
        <f>Y59*X59</f>
        <v>467.5</v>
      </c>
      <c r="AA59" s="83"/>
      <c r="AB59" s="84">
        <f t="shared" si="3"/>
        <v>0</v>
      </c>
      <c r="AC59" s="74">
        <f t="shared" si="4"/>
        <v>0</v>
      </c>
      <c r="AE59" s="72">
        <v>0.11</v>
      </c>
      <c r="AF59" s="82">
        <f>$G$59</f>
        <v>4250</v>
      </c>
      <c r="AG59" s="73">
        <f>AF59*AE59</f>
        <v>467.5</v>
      </c>
      <c r="AH59" s="83"/>
      <c r="AI59" s="84">
        <f t="shared" si="5"/>
        <v>0</v>
      </c>
      <c r="AJ59" s="74">
        <f t="shared" si="6"/>
        <v>0</v>
      </c>
      <c r="AL59" s="72">
        <v>0.11</v>
      </c>
      <c r="AM59" s="82">
        <f>$G$59</f>
        <v>4250</v>
      </c>
      <c r="AN59" s="73">
        <f>AM59*AL59</f>
        <v>467.5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773.24310000000003</v>
      </c>
      <c r="I61" s="100"/>
      <c r="J61" s="101"/>
      <c r="K61" s="101"/>
      <c r="L61" s="103">
        <f>SUM(L51:L57,L50)</f>
        <v>765.14075000000003</v>
      </c>
      <c r="M61" s="102"/>
      <c r="N61" s="103">
        <f t="shared" ref="N61" si="48">L61-H61</f>
        <v>-8.1023500000000013</v>
      </c>
      <c r="O61" s="104">
        <f t="shared" ref="O61" si="49">IF((H61)=0,"",(N61/H61))</f>
        <v>-1.0478399354614353E-2</v>
      </c>
      <c r="Q61" s="101"/>
      <c r="R61" s="101"/>
      <c r="S61" s="103">
        <f>SUM(S51:S57,S50)</f>
        <v>781.52575000000013</v>
      </c>
      <c r="T61" s="102"/>
      <c r="U61" s="103">
        <f t="shared" si="1"/>
        <v>16.385000000000105</v>
      </c>
      <c r="V61" s="104">
        <f>IF((L61)=0,"",(U61/L61))</f>
        <v>2.141436069115402E-2</v>
      </c>
      <c r="X61" s="101"/>
      <c r="Y61" s="101"/>
      <c r="Z61" s="103">
        <f>SUM(Z51:Z57,Z50)</f>
        <v>787.72575000000006</v>
      </c>
      <c r="AA61" s="102"/>
      <c r="AB61" s="103">
        <f t="shared" si="3"/>
        <v>6.1999999999999318</v>
      </c>
      <c r="AC61" s="104">
        <f>IF((S61)=0,"",(AB61/S61))</f>
        <v>7.933199897763997E-3</v>
      </c>
      <c r="AE61" s="101"/>
      <c r="AF61" s="101"/>
      <c r="AG61" s="103">
        <f>SUM(AG51:AG57,AG50)</f>
        <v>792.8257500000002</v>
      </c>
      <c r="AH61" s="102"/>
      <c r="AI61" s="103">
        <f t="shared" ref="AI61:AI65" si="50">AG61-Z61</f>
        <v>5.1000000000001364</v>
      </c>
      <c r="AJ61" s="104">
        <f>IF((Z61)=0,"",(AI61/Z61))</f>
        <v>6.4743345003005631E-3</v>
      </c>
      <c r="AL61" s="101"/>
      <c r="AM61" s="101"/>
      <c r="AN61" s="103">
        <f>SUM(AN51:AN57,AN50)</f>
        <v>795.62575000000015</v>
      </c>
      <c r="AO61" s="102"/>
      <c r="AP61" s="103">
        <f t="shared" ref="AP61:AP65" si="51">AN61-AG61</f>
        <v>2.7999999999999545</v>
      </c>
      <c r="AQ61" s="104">
        <f>IF((AG61)=0,"",(AP61/AG61))</f>
        <v>3.5316713666274763E-3</v>
      </c>
    </row>
    <row r="62" spans="2:43" x14ac:dyDescent="0.2">
      <c r="B62" s="105" t="s">
        <v>52</v>
      </c>
      <c r="C62" s="21"/>
      <c r="D62" s="21"/>
      <c r="E62" s="21"/>
      <c r="F62" s="106">
        <v>0.13</v>
      </c>
      <c r="G62" s="107"/>
      <c r="H62" s="108">
        <f>H61*F62</f>
        <v>100.52160300000001</v>
      </c>
      <c r="I62" s="109"/>
      <c r="J62" s="110">
        <v>0.13</v>
      </c>
      <c r="K62" s="109"/>
      <c r="L62" s="111">
        <f>L61*J62</f>
        <v>99.468297500000006</v>
      </c>
      <c r="M62" s="112"/>
      <c r="N62" s="113">
        <f t="shared" si="41"/>
        <v>-1.0533055000000076</v>
      </c>
      <c r="O62" s="114">
        <f t="shared" si="28"/>
        <v>-1.0478399354614424E-2</v>
      </c>
      <c r="Q62" s="110">
        <v>0.13</v>
      </c>
      <c r="R62" s="109"/>
      <c r="S62" s="111">
        <f>S61*Q62</f>
        <v>101.59834750000002</v>
      </c>
      <c r="T62" s="112"/>
      <c r="U62" s="113">
        <f t="shared" si="1"/>
        <v>2.1300500000000113</v>
      </c>
      <c r="V62" s="114">
        <f t="shared" ref="V62:V71" si="52">IF((L62)=0,"",(U62/L62))</f>
        <v>2.1414360691153995E-2</v>
      </c>
      <c r="X62" s="110">
        <v>0.13</v>
      </c>
      <c r="Y62" s="109"/>
      <c r="Z62" s="111">
        <f>Z61*X62</f>
        <v>102.40434750000001</v>
      </c>
      <c r="AA62" s="112"/>
      <c r="AB62" s="113">
        <f t="shared" si="3"/>
        <v>0.80599999999999739</v>
      </c>
      <c r="AC62" s="114">
        <f t="shared" ref="AC62:AC71" si="53">IF((S62)=0,"",(AB62/S62))</f>
        <v>7.9331998977640577E-3</v>
      </c>
      <c r="AE62" s="110">
        <v>0.13</v>
      </c>
      <c r="AF62" s="109"/>
      <c r="AG62" s="111">
        <f>AG61*AE62</f>
        <v>103.06734750000003</v>
      </c>
      <c r="AH62" s="112"/>
      <c r="AI62" s="113">
        <f t="shared" si="50"/>
        <v>0.66300000000001091</v>
      </c>
      <c r="AJ62" s="114">
        <f t="shared" ref="AJ62:AJ71" si="54">IF((Z62)=0,"",(AI62/Z62))</f>
        <v>6.4743345003004955E-3</v>
      </c>
      <c r="AL62" s="110">
        <v>0.13</v>
      </c>
      <c r="AM62" s="109"/>
      <c r="AN62" s="111">
        <f>AN61*AL62</f>
        <v>103.43134750000003</v>
      </c>
      <c r="AO62" s="112"/>
      <c r="AP62" s="113">
        <f t="shared" si="51"/>
        <v>0.36400000000000432</v>
      </c>
      <c r="AQ62" s="114">
        <f t="shared" ref="AQ62:AQ71" si="55">IF((AG62)=0,"",(AP62/AG62))</f>
        <v>3.5316713666275756E-3</v>
      </c>
    </row>
    <row r="63" spans="2:43" x14ac:dyDescent="0.2">
      <c r="B63" s="115" t="s">
        <v>53</v>
      </c>
      <c r="C63" s="21"/>
      <c r="D63" s="21"/>
      <c r="E63" s="21"/>
      <c r="F63" s="116"/>
      <c r="G63" s="107"/>
      <c r="H63" s="108">
        <f>H61+H62</f>
        <v>873.76470300000005</v>
      </c>
      <c r="I63" s="109"/>
      <c r="J63" s="109"/>
      <c r="K63" s="109"/>
      <c r="L63" s="111">
        <f>L61+L62</f>
        <v>864.60904750000009</v>
      </c>
      <c r="M63" s="112"/>
      <c r="N63" s="113">
        <f t="shared" si="41"/>
        <v>-9.1556554999999662</v>
      </c>
      <c r="O63" s="114">
        <f t="shared" si="28"/>
        <v>-1.0478399354614311E-2</v>
      </c>
      <c r="Q63" s="109"/>
      <c r="R63" s="109"/>
      <c r="S63" s="111">
        <f>S61+S62</f>
        <v>883.12409750000018</v>
      </c>
      <c r="T63" s="112"/>
      <c r="U63" s="113">
        <f t="shared" si="1"/>
        <v>18.515050000000087</v>
      </c>
      <c r="V63" s="114">
        <f t="shared" si="52"/>
        <v>2.1414360691153982E-2</v>
      </c>
      <c r="X63" s="109"/>
      <c r="Y63" s="109"/>
      <c r="Z63" s="111">
        <f>Z61+Z62</f>
        <v>890.13009750000003</v>
      </c>
      <c r="AA63" s="112"/>
      <c r="AB63" s="113">
        <f t="shared" si="3"/>
        <v>7.0059999999998581</v>
      </c>
      <c r="AC63" s="114">
        <f t="shared" si="53"/>
        <v>7.9331998977639224E-3</v>
      </c>
      <c r="AE63" s="109"/>
      <c r="AF63" s="109"/>
      <c r="AG63" s="111">
        <f>AG61+AG62</f>
        <v>895.89309750000018</v>
      </c>
      <c r="AH63" s="112"/>
      <c r="AI63" s="113">
        <f t="shared" si="50"/>
        <v>5.7630000000001473</v>
      </c>
      <c r="AJ63" s="114">
        <f t="shared" si="54"/>
        <v>6.4743345003005553E-3</v>
      </c>
      <c r="AL63" s="109"/>
      <c r="AM63" s="109"/>
      <c r="AN63" s="111">
        <f>AN61+AN62</f>
        <v>899.05709750000017</v>
      </c>
      <c r="AO63" s="112"/>
      <c r="AP63" s="113">
        <f t="shared" si="51"/>
        <v>3.1639999999999873</v>
      </c>
      <c r="AQ63" s="114">
        <f t="shared" si="55"/>
        <v>3.5316713666275197E-3</v>
      </c>
    </row>
    <row r="64" spans="2:43" ht="15.75" customHeight="1" x14ac:dyDescent="0.2">
      <c r="B64" s="268" t="s">
        <v>54</v>
      </c>
      <c r="C64" s="268"/>
      <c r="D64" s="268"/>
      <c r="E64" s="21"/>
      <c r="F64" s="116"/>
      <c r="G64" s="107"/>
      <c r="H64" s="117">
        <f>ROUND(-H63*10%,2)</f>
        <v>-87.38</v>
      </c>
      <c r="I64" s="109"/>
      <c r="J64" s="109"/>
      <c r="K64" s="109"/>
      <c r="L64" s="118">
        <f>ROUND(-L63*10%,2)</f>
        <v>-86.46</v>
      </c>
      <c r="M64" s="112"/>
      <c r="N64" s="118">
        <f t="shared" si="41"/>
        <v>0.92000000000000171</v>
      </c>
      <c r="O64" s="119">
        <f t="shared" si="28"/>
        <v>-1.0528725108720551E-2</v>
      </c>
      <c r="Q64" s="109"/>
      <c r="R64" s="109"/>
      <c r="S64" s="118">
        <f>ROUND(-S63*10%,2)</f>
        <v>-88.31</v>
      </c>
      <c r="T64" s="112"/>
      <c r="U64" s="118">
        <f t="shared" si="1"/>
        <v>-1.8500000000000085</v>
      </c>
      <c r="V64" s="119">
        <f t="shared" si="52"/>
        <v>2.1397177885727606E-2</v>
      </c>
      <c r="X64" s="109"/>
      <c r="Y64" s="109"/>
      <c r="Z64" s="118">
        <f>ROUND(-Z63*10%,2)</f>
        <v>-89.01</v>
      </c>
      <c r="AA64" s="112"/>
      <c r="AB64" s="118">
        <f t="shared" si="3"/>
        <v>-0.70000000000000284</v>
      </c>
      <c r="AC64" s="119">
        <f t="shared" si="53"/>
        <v>7.9266221265995116E-3</v>
      </c>
      <c r="AE64" s="109"/>
      <c r="AF64" s="109"/>
      <c r="AG64" s="118">
        <f>ROUND(-AG63*10%,2)</f>
        <v>-89.59</v>
      </c>
      <c r="AH64" s="112"/>
      <c r="AI64" s="118">
        <f t="shared" si="50"/>
        <v>-0.57999999999999829</v>
      </c>
      <c r="AJ64" s="119">
        <f t="shared" si="54"/>
        <v>6.516121784069186E-3</v>
      </c>
      <c r="AL64" s="109"/>
      <c r="AM64" s="109"/>
      <c r="AN64" s="118">
        <f>ROUND(-AN63*10%,2)</f>
        <v>-89.91</v>
      </c>
      <c r="AO64" s="112"/>
      <c r="AP64" s="118">
        <f t="shared" si="51"/>
        <v>-0.31999999999999318</v>
      </c>
      <c r="AQ64" s="119">
        <f t="shared" si="55"/>
        <v>3.5718272128585017E-3</v>
      </c>
    </row>
    <row r="65" spans="1:43" ht="13.5" thickBot="1" x14ac:dyDescent="0.25">
      <c r="B65" s="269" t="s">
        <v>55</v>
      </c>
      <c r="C65" s="269"/>
      <c r="D65" s="269"/>
      <c r="E65" s="120"/>
      <c r="F65" s="121"/>
      <c r="G65" s="122"/>
      <c r="H65" s="123">
        <f>H63+H64</f>
        <v>786.38470300000006</v>
      </c>
      <c r="I65" s="124"/>
      <c r="J65" s="124"/>
      <c r="K65" s="124"/>
      <c r="L65" s="125">
        <f>L63+L64</f>
        <v>778.14904750000005</v>
      </c>
      <c r="M65" s="126"/>
      <c r="N65" s="127">
        <f t="shared" si="41"/>
        <v>-8.2356555000000071</v>
      </c>
      <c r="O65" s="128">
        <f t="shared" si="28"/>
        <v>-1.0472807353171526E-2</v>
      </c>
      <c r="Q65" s="124"/>
      <c r="R65" s="124"/>
      <c r="S65" s="125">
        <f>S63+S64</f>
        <v>794.81409750000012</v>
      </c>
      <c r="T65" s="126"/>
      <c r="U65" s="127">
        <f t="shared" si="1"/>
        <v>16.665050000000065</v>
      </c>
      <c r="V65" s="128">
        <f t="shared" si="52"/>
        <v>2.1416269869558715E-2</v>
      </c>
      <c r="X65" s="124"/>
      <c r="Y65" s="124"/>
      <c r="Z65" s="125">
        <f>Z63+Z64</f>
        <v>801.12009750000004</v>
      </c>
      <c r="AA65" s="126"/>
      <c r="AB65" s="127">
        <f t="shared" si="3"/>
        <v>6.3059999999999263</v>
      </c>
      <c r="AC65" s="128">
        <f t="shared" si="53"/>
        <v>7.9339307390681076E-3</v>
      </c>
      <c r="AE65" s="124"/>
      <c r="AF65" s="124"/>
      <c r="AG65" s="125">
        <f>AG63+AG64</f>
        <v>806.30309750000015</v>
      </c>
      <c r="AH65" s="126"/>
      <c r="AI65" s="127">
        <f t="shared" si="50"/>
        <v>5.1830000000001064</v>
      </c>
      <c r="AJ65" s="128">
        <f t="shared" si="54"/>
        <v>6.4696916432059751E-3</v>
      </c>
      <c r="AL65" s="124"/>
      <c r="AM65" s="124"/>
      <c r="AN65" s="125">
        <f>AN63+AN64</f>
        <v>809.1470975000002</v>
      </c>
      <c r="AO65" s="126"/>
      <c r="AP65" s="127">
        <f t="shared" si="51"/>
        <v>2.8440000000000509</v>
      </c>
      <c r="AQ65" s="128">
        <f t="shared" si="55"/>
        <v>3.5272095677395688E-3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800.54310000000009</v>
      </c>
      <c r="I67" s="140"/>
      <c r="J67" s="141"/>
      <c r="K67" s="141"/>
      <c r="L67" s="143">
        <f>SUM(L58:L59,L50,L51:L54)</f>
        <v>792.44075000000009</v>
      </c>
      <c r="M67" s="142"/>
      <c r="N67" s="143">
        <f t="shared" ref="N67:N71" si="56">L67-H67</f>
        <v>-8.1023500000000013</v>
      </c>
      <c r="O67" s="104">
        <f t="shared" ref="O67:O71" si="57">IF((H67)=0,"",(N67/H67))</f>
        <v>-1.0121066560938443E-2</v>
      </c>
      <c r="Q67" s="141"/>
      <c r="R67" s="141"/>
      <c r="S67" s="143">
        <f>SUM(S58:S59,S50,S51:S54)</f>
        <v>808.82575000000008</v>
      </c>
      <c r="T67" s="142"/>
      <c r="U67" s="143">
        <f t="shared" si="1"/>
        <v>16.384999999999991</v>
      </c>
      <c r="V67" s="104">
        <f t="shared" si="52"/>
        <v>2.0676624719261332E-2</v>
      </c>
      <c r="X67" s="141"/>
      <c r="Y67" s="141"/>
      <c r="Z67" s="143">
        <f>SUM(Z58:Z59,Z50,Z51:Z54)</f>
        <v>815.02575000000013</v>
      </c>
      <c r="AA67" s="142"/>
      <c r="AB67" s="143">
        <f t="shared" si="3"/>
        <v>6.2000000000000455</v>
      </c>
      <c r="AC67" s="104">
        <f t="shared" si="53"/>
        <v>7.6654335003553545E-3</v>
      </c>
      <c r="AE67" s="141"/>
      <c r="AF67" s="141"/>
      <c r="AG67" s="143">
        <f>SUM(AG58:AG59,AG50,AG51:AG54)</f>
        <v>820.12575000000004</v>
      </c>
      <c r="AH67" s="142"/>
      <c r="AI67" s="143">
        <f t="shared" ref="AI67:AI71" si="58">AG67-Z67</f>
        <v>5.0999999999999091</v>
      </c>
      <c r="AJ67" s="104">
        <f t="shared" si="54"/>
        <v>6.257471006284045E-3</v>
      </c>
      <c r="AL67" s="141"/>
      <c r="AM67" s="141"/>
      <c r="AN67" s="143">
        <f>SUM(AN58:AN59,AN50,AN51:AN54)</f>
        <v>822.92574999999999</v>
      </c>
      <c r="AO67" s="142"/>
      <c r="AP67" s="143">
        <f t="shared" ref="AP67:AP71" si="59">AN67-AG67</f>
        <v>2.7999999999999545</v>
      </c>
      <c r="AQ67" s="104">
        <f t="shared" si="55"/>
        <v>3.4141105799933174E-3</v>
      </c>
    </row>
    <row r="68" spans="1:43" s="85" customFormat="1" x14ac:dyDescent="0.2">
      <c r="B68" s="144" t="s">
        <v>52</v>
      </c>
      <c r="C68" s="79"/>
      <c r="D68" s="79"/>
      <c r="E68" s="79"/>
      <c r="F68" s="145">
        <v>0.13</v>
      </c>
      <c r="G68" s="138"/>
      <c r="H68" s="146">
        <f>H67*F68</f>
        <v>104.07060300000002</v>
      </c>
      <c r="I68" s="147"/>
      <c r="J68" s="148">
        <v>0.13</v>
      </c>
      <c r="K68" s="149"/>
      <c r="L68" s="152">
        <f>L67*J68</f>
        <v>103.01729750000001</v>
      </c>
      <c r="M68" s="151"/>
      <c r="N68" s="152">
        <f t="shared" si="56"/>
        <v>-1.0533055000000076</v>
      </c>
      <c r="O68" s="114">
        <f t="shared" si="57"/>
        <v>-1.0121066560938514E-2</v>
      </c>
      <c r="Q68" s="148">
        <v>0.13</v>
      </c>
      <c r="R68" s="149"/>
      <c r="S68" s="150">
        <f>S67*Q68</f>
        <v>105.14734750000001</v>
      </c>
      <c r="T68" s="151"/>
      <c r="U68" s="152">
        <f t="shared" si="1"/>
        <v>2.1300499999999971</v>
      </c>
      <c r="V68" s="114">
        <f t="shared" si="52"/>
        <v>2.0676624719261315E-2</v>
      </c>
      <c r="X68" s="148">
        <v>0.13</v>
      </c>
      <c r="Y68" s="149"/>
      <c r="Z68" s="150">
        <f>Z67*X68</f>
        <v>105.95334750000002</v>
      </c>
      <c r="AA68" s="151"/>
      <c r="AB68" s="152">
        <f t="shared" si="3"/>
        <v>0.8060000000000116</v>
      </c>
      <c r="AC68" s="114">
        <f t="shared" si="53"/>
        <v>7.6654335003554083E-3</v>
      </c>
      <c r="AE68" s="148">
        <v>0.13</v>
      </c>
      <c r="AF68" s="149"/>
      <c r="AG68" s="152">
        <f>AG67*AE68</f>
        <v>106.6163475</v>
      </c>
      <c r="AH68" s="151"/>
      <c r="AI68" s="152">
        <f t="shared" si="58"/>
        <v>0.66299999999998249</v>
      </c>
      <c r="AJ68" s="114">
        <f t="shared" si="54"/>
        <v>6.2574710062839904E-3</v>
      </c>
      <c r="AL68" s="148">
        <v>0.13</v>
      </c>
      <c r="AM68" s="149"/>
      <c r="AN68" s="150">
        <f>AN67*AL68</f>
        <v>106.98034750000001</v>
      </c>
      <c r="AO68" s="151"/>
      <c r="AP68" s="152">
        <f t="shared" si="59"/>
        <v>0.36400000000000432</v>
      </c>
      <c r="AQ68" s="114">
        <f t="shared" si="55"/>
        <v>3.4141105799934133E-3</v>
      </c>
    </row>
    <row r="69" spans="1:43" s="85" customFormat="1" x14ac:dyDescent="0.2">
      <c r="B69" s="153" t="s">
        <v>53</v>
      </c>
      <c r="C69" s="79"/>
      <c r="D69" s="79"/>
      <c r="E69" s="79"/>
      <c r="F69" s="154"/>
      <c r="G69" s="155"/>
      <c r="H69" s="146">
        <f>H67+H68</f>
        <v>904.6137030000001</v>
      </c>
      <c r="I69" s="147"/>
      <c r="J69" s="147"/>
      <c r="K69" s="147"/>
      <c r="L69" s="150">
        <f>L67+L68</f>
        <v>895.45804750000013</v>
      </c>
      <c r="M69" s="151"/>
      <c r="N69" s="152">
        <f t="shared" si="56"/>
        <v>-9.1556554999999662</v>
      </c>
      <c r="O69" s="114">
        <f t="shared" si="57"/>
        <v>-1.0121066560938405E-2</v>
      </c>
      <c r="Q69" s="147"/>
      <c r="R69" s="147"/>
      <c r="S69" s="150">
        <f>S67+S68</f>
        <v>913.97309750000011</v>
      </c>
      <c r="T69" s="151"/>
      <c r="U69" s="152">
        <f t="shared" si="1"/>
        <v>18.515049999999974</v>
      </c>
      <c r="V69" s="114">
        <f t="shared" si="52"/>
        <v>2.0676624719261315E-2</v>
      </c>
      <c r="X69" s="147"/>
      <c r="Y69" s="147"/>
      <c r="Z69" s="150">
        <f>Z67+Z68</f>
        <v>920.97909750000019</v>
      </c>
      <c r="AA69" s="151"/>
      <c r="AB69" s="152">
        <f t="shared" si="3"/>
        <v>7.0060000000000855</v>
      </c>
      <c r="AC69" s="114">
        <f t="shared" si="53"/>
        <v>7.6654335003553918E-3</v>
      </c>
      <c r="AE69" s="147"/>
      <c r="AF69" s="147"/>
      <c r="AG69" s="150">
        <f>AG67+AG68</f>
        <v>926.7420975</v>
      </c>
      <c r="AH69" s="151"/>
      <c r="AI69" s="152">
        <f t="shared" si="58"/>
        <v>5.7629999999998063</v>
      </c>
      <c r="AJ69" s="114">
        <f t="shared" si="54"/>
        <v>6.2574710062839453E-3</v>
      </c>
      <c r="AL69" s="147"/>
      <c r="AM69" s="147"/>
      <c r="AN69" s="150">
        <f>AN67+AN68</f>
        <v>929.90609749999999</v>
      </c>
      <c r="AO69" s="151"/>
      <c r="AP69" s="152">
        <f t="shared" si="59"/>
        <v>3.1639999999999873</v>
      </c>
      <c r="AQ69" s="114">
        <f t="shared" si="55"/>
        <v>3.414110579993359E-3</v>
      </c>
    </row>
    <row r="70" spans="1:43" s="85" customFormat="1" ht="15.75" customHeight="1" x14ac:dyDescent="0.2">
      <c r="B70" s="270" t="s">
        <v>54</v>
      </c>
      <c r="C70" s="270"/>
      <c r="D70" s="270"/>
      <c r="E70" s="79"/>
      <c r="F70" s="154"/>
      <c r="G70" s="155"/>
      <c r="H70" s="156">
        <f>ROUND(-H69*10%,2)</f>
        <v>-90.46</v>
      </c>
      <c r="I70" s="147"/>
      <c r="J70" s="147"/>
      <c r="K70" s="147"/>
      <c r="L70" s="157">
        <f>ROUND(-L69*10%,2)</f>
        <v>-89.55</v>
      </c>
      <c r="M70" s="151"/>
      <c r="N70" s="157">
        <f t="shared" si="56"/>
        <v>0.90999999999999659</v>
      </c>
      <c r="O70" s="119">
        <f t="shared" si="57"/>
        <v>-1.0059694892770248E-2</v>
      </c>
      <c r="Q70" s="147"/>
      <c r="R70" s="147"/>
      <c r="S70" s="157">
        <f>ROUND(-S69*10%,2)</f>
        <v>-91.4</v>
      </c>
      <c r="T70" s="151"/>
      <c r="U70" s="157">
        <f t="shared" si="1"/>
        <v>-1.8500000000000085</v>
      </c>
      <c r="V70" s="119">
        <f t="shared" si="52"/>
        <v>2.0658849804578543E-2</v>
      </c>
      <c r="X70" s="147"/>
      <c r="Y70" s="147"/>
      <c r="Z70" s="157">
        <f>ROUND(-Z69*10%,2)</f>
        <v>-92.1</v>
      </c>
      <c r="AA70" s="151"/>
      <c r="AB70" s="157">
        <f t="shared" si="3"/>
        <v>-0.69999999999998863</v>
      </c>
      <c r="AC70" s="119">
        <f t="shared" si="53"/>
        <v>7.6586433260392621E-3</v>
      </c>
      <c r="AE70" s="147"/>
      <c r="AF70" s="147"/>
      <c r="AG70" s="157">
        <f>ROUND(-AG69*10%,2)</f>
        <v>-92.67</v>
      </c>
      <c r="AH70" s="151"/>
      <c r="AI70" s="157">
        <f t="shared" si="58"/>
        <v>-0.57000000000000739</v>
      </c>
      <c r="AJ70" s="119">
        <f t="shared" si="54"/>
        <v>6.188925081433305E-3</v>
      </c>
      <c r="AL70" s="147"/>
      <c r="AM70" s="147"/>
      <c r="AN70" s="157">
        <f>ROUND(-AN69*10%,2)</f>
        <v>-92.99</v>
      </c>
      <c r="AO70" s="151"/>
      <c r="AP70" s="157">
        <f t="shared" si="59"/>
        <v>-0.31999999999999318</v>
      </c>
      <c r="AQ70" s="119">
        <f t="shared" si="55"/>
        <v>3.4531131973669273E-3</v>
      </c>
    </row>
    <row r="71" spans="1:43" s="85" customFormat="1" ht="13.5" thickBot="1" x14ac:dyDescent="0.25">
      <c r="B71" s="267" t="s">
        <v>57</v>
      </c>
      <c r="C71" s="267"/>
      <c r="D71" s="267"/>
      <c r="E71" s="158"/>
      <c r="F71" s="159"/>
      <c r="G71" s="160"/>
      <c r="H71" s="161">
        <f>SUM(H69:H70)</f>
        <v>814.15370300000006</v>
      </c>
      <c r="I71" s="162"/>
      <c r="J71" s="162"/>
      <c r="K71" s="162"/>
      <c r="L71" s="163">
        <f>SUM(L69:L70)</f>
        <v>805.90804750000018</v>
      </c>
      <c r="M71" s="164"/>
      <c r="N71" s="165">
        <f t="shared" si="56"/>
        <v>-8.2456554999998843</v>
      </c>
      <c r="O71" s="166">
        <f t="shared" si="57"/>
        <v>-1.0127885520407543E-2</v>
      </c>
      <c r="Q71" s="162"/>
      <c r="R71" s="162"/>
      <c r="S71" s="163">
        <f>SUM(S69:S70)</f>
        <v>822.57309750000013</v>
      </c>
      <c r="T71" s="164"/>
      <c r="U71" s="165">
        <f t="shared" si="1"/>
        <v>16.665049999999951</v>
      </c>
      <c r="V71" s="166">
        <f t="shared" si="52"/>
        <v>2.0678599812592079E-2</v>
      </c>
      <c r="X71" s="162"/>
      <c r="Y71" s="162"/>
      <c r="Z71" s="163">
        <f>SUM(Z69:Z70)</f>
        <v>828.87909750000017</v>
      </c>
      <c r="AA71" s="164"/>
      <c r="AB71" s="165">
        <f t="shared" si="3"/>
        <v>6.30600000000004</v>
      </c>
      <c r="AC71" s="166">
        <f t="shared" si="53"/>
        <v>7.666187988843191E-3</v>
      </c>
      <c r="AE71" s="162"/>
      <c r="AF71" s="162"/>
      <c r="AG71" s="163">
        <f>SUM(AG69:AG70)</f>
        <v>834.07209750000004</v>
      </c>
      <c r="AH71" s="164"/>
      <c r="AI71" s="165">
        <f t="shared" si="58"/>
        <v>5.1929999999998699</v>
      </c>
      <c r="AJ71" s="166">
        <f t="shared" si="54"/>
        <v>6.2650874122204157E-3</v>
      </c>
      <c r="AL71" s="162"/>
      <c r="AM71" s="162"/>
      <c r="AN71" s="163">
        <f>SUM(AN69:AN70)</f>
        <v>836.91609749999998</v>
      </c>
      <c r="AO71" s="164"/>
      <c r="AP71" s="165">
        <f t="shared" si="59"/>
        <v>2.8439999999999372</v>
      </c>
      <c r="AQ71" s="166">
        <f t="shared" si="55"/>
        <v>3.4097771745684575E-3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3"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71</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+'SC (1000)'!F23</f>
        <v>16.72</v>
      </c>
      <c r="G23" s="25">
        <v>1</v>
      </c>
      <c r="H23" s="26">
        <f>G23*F23</f>
        <v>16.72</v>
      </c>
      <c r="I23" s="27"/>
      <c r="J23" s="24">
        <f>+'SC (1000)'!J23</f>
        <v>17.23</v>
      </c>
      <c r="K23" s="29">
        <v>1</v>
      </c>
      <c r="L23" s="26">
        <f>K23*J23</f>
        <v>17.23</v>
      </c>
      <c r="M23" s="27"/>
      <c r="N23" s="30">
        <f>L23-H23</f>
        <v>0.51000000000000156</v>
      </c>
      <c r="O23" s="31">
        <f>IF((H23)=0,"",(N23/H23))</f>
        <v>3.0502392344497704E-2</v>
      </c>
      <c r="Q23" s="24">
        <f>+'SC (1000)'!Q23</f>
        <v>17.87</v>
      </c>
      <c r="R23" s="29">
        <v>1</v>
      </c>
      <c r="S23" s="26">
        <f>R23*Q23</f>
        <v>17.87</v>
      </c>
      <c r="T23" s="27"/>
      <c r="U23" s="30">
        <f>S23-L23</f>
        <v>0.64000000000000057</v>
      </c>
      <c r="V23" s="31">
        <f>IF((L23)=0,"",(U23/L23))</f>
        <v>3.7144515380150935E-2</v>
      </c>
      <c r="X23" s="24">
        <f>+'SC (1000)'!X23</f>
        <v>18.57</v>
      </c>
      <c r="Y23" s="29">
        <v>1</v>
      </c>
      <c r="Z23" s="26">
        <f>Y23*X23</f>
        <v>18.57</v>
      </c>
      <c r="AA23" s="27"/>
      <c r="AB23" s="30">
        <f>Z23-S23</f>
        <v>0.69999999999999929</v>
      </c>
      <c r="AC23" s="31">
        <f>IF((S23)=0,"",(AB23/S23))</f>
        <v>3.9171796306659165E-2</v>
      </c>
      <c r="AE23" s="24">
        <f>+'SC (1000)'!AE23</f>
        <v>19.170000000000002</v>
      </c>
      <c r="AF23" s="29">
        <v>1</v>
      </c>
      <c r="AG23" s="26">
        <f>AF23*AE23</f>
        <v>19.170000000000002</v>
      </c>
      <c r="AH23" s="27"/>
      <c r="AI23" s="30">
        <f>AG23-Z23</f>
        <v>0.60000000000000142</v>
      </c>
      <c r="AJ23" s="31">
        <f>IF((Z23)=0,"",(AI23/Z23))</f>
        <v>3.2310177705977459E-2</v>
      </c>
      <c r="AL23" s="24">
        <f>+'SC (1000)'!AL23</f>
        <v>19.47</v>
      </c>
      <c r="AM23" s="29">
        <v>1</v>
      </c>
      <c r="AN23" s="26">
        <f>AM23*AL23</f>
        <v>19.47</v>
      </c>
      <c r="AO23" s="27"/>
      <c r="AP23" s="30">
        <f>AN23-AG23</f>
        <v>0.29999999999999716</v>
      </c>
      <c r="AQ23" s="31">
        <f>IF((AG23)=0,"",(AP23/AG23))</f>
        <v>1.564945226917043E-2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10000</v>
      </c>
      <c r="H29" s="26">
        <f t="shared" si="0"/>
        <v>210</v>
      </c>
      <c r="I29" s="27"/>
      <c r="J29" s="24">
        <f>+'SC (1000)'!J29</f>
        <v>2.1600000000000001E-2</v>
      </c>
      <c r="K29" s="25">
        <f>$F$18</f>
        <v>10000</v>
      </c>
      <c r="L29" s="26">
        <f t="shared" si="9"/>
        <v>216</v>
      </c>
      <c r="M29" s="27"/>
      <c r="N29" s="30">
        <f t="shared" si="10"/>
        <v>6</v>
      </c>
      <c r="O29" s="31">
        <f t="shared" si="11"/>
        <v>2.8571428571428571E-2</v>
      </c>
      <c r="Q29" s="24">
        <f>+'SC (1000)'!Q29</f>
        <v>2.2700000000000001E-2</v>
      </c>
      <c r="R29" s="25">
        <f>$F$18</f>
        <v>10000</v>
      </c>
      <c r="S29" s="26">
        <f t="shared" si="12"/>
        <v>227.00000000000003</v>
      </c>
      <c r="T29" s="27"/>
      <c r="U29" s="30">
        <f t="shared" si="1"/>
        <v>11.000000000000028</v>
      </c>
      <c r="V29" s="31">
        <f t="shared" si="2"/>
        <v>5.0925925925926055E-2</v>
      </c>
      <c r="X29" s="24">
        <f>+'SC (1000)'!X29</f>
        <v>2.3800000000000002E-2</v>
      </c>
      <c r="Y29" s="25">
        <f>$F$18</f>
        <v>10000</v>
      </c>
      <c r="Z29" s="26">
        <f t="shared" si="13"/>
        <v>238.00000000000003</v>
      </c>
      <c r="AA29" s="27"/>
      <c r="AB29" s="30">
        <f t="shared" si="3"/>
        <v>11</v>
      </c>
      <c r="AC29" s="31">
        <f t="shared" si="4"/>
        <v>4.8458149779735678E-2</v>
      </c>
      <c r="AE29" s="24">
        <f>+'SC (1000)'!AE29</f>
        <v>2.47E-2</v>
      </c>
      <c r="AF29" s="25">
        <f>$F$18</f>
        <v>10000</v>
      </c>
      <c r="AG29" s="26">
        <f t="shared" si="14"/>
        <v>247</v>
      </c>
      <c r="AH29" s="27"/>
      <c r="AI29" s="30">
        <f t="shared" si="5"/>
        <v>8.9999999999999716</v>
      </c>
      <c r="AJ29" s="31">
        <f t="shared" si="6"/>
        <v>3.7815126050420048E-2</v>
      </c>
      <c r="AL29" s="24">
        <f>+'SC (1000)'!AL29</f>
        <v>2.52E-2</v>
      </c>
      <c r="AM29" s="25">
        <f>$F$18</f>
        <v>10000</v>
      </c>
      <c r="AN29" s="26">
        <f t="shared" si="15"/>
        <v>252</v>
      </c>
      <c r="AO29" s="27"/>
      <c r="AP29" s="30">
        <f t="shared" si="7"/>
        <v>5</v>
      </c>
      <c r="AQ29" s="31">
        <f t="shared" si="8"/>
        <v>2.0242914979757085E-2</v>
      </c>
    </row>
    <row r="30" spans="2:43" x14ac:dyDescent="0.2">
      <c r="B30" s="21" t="s">
        <v>31</v>
      </c>
      <c r="C30" s="21"/>
      <c r="D30" s="22"/>
      <c r="E30" s="23"/>
      <c r="F30" s="24"/>
      <c r="G30" s="25">
        <f t="shared" ref="G30" si="16">$F$18</f>
        <v>10000</v>
      </c>
      <c r="H30" s="26">
        <f t="shared" si="0"/>
        <v>0</v>
      </c>
      <c r="I30" s="27"/>
      <c r="J30" s="24"/>
      <c r="K30" s="25">
        <f t="shared" ref="K30:K38" si="17">$F$18</f>
        <v>10000</v>
      </c>
      <c r="L30" s="26">
        <f t="shared" si="9"/>
        <v>0</v>
      </c>
      <c r="M30" s="27"/>
      <c r="N30" s="30">
        <f t="shared" si="10"/>
        <v>0</v>
      </c>
      <c r="O30" s="31" t="str">
        <f t="shared" si="11"/>
        <v/>
      </c>
      <c r="Q30" s="24"/>
      <c r="R30" s="25">
        <f t="shared" ref="R30:R38" si="18">$F$18</f>
        <v>10000</v>
      </c>
      <c r="S30" s="26">
        <f t="shared" si="12"/>
        <v>0</v>
      </c>
      <c r="T30" s="27"/>
      <c r="U30" s="30">
        <f t="shared" si="1"/>
        <v>0</v>
      </c>
      <c r="V30" s="31" t="str">
        <f t="shared" si="2"/>
        <v/>
      </c>
      <c r="X30" s="24"/>
      <c r="Y30" s="25">
        <f t="shared" ref="Y30:Y38" si="19">$F$18</f>
        <v>10000</v>
      </c>
      <c r="Z30" s="26">
        <f t="shared" si="13"/>
        <v>0</v>
      </c>
      <c r="AA30" s="27"/>
      <c r="AB30" s="30">
        <f t="shared" si="3"/>
        <v>0</v>
      </c>
      <c r="AC30" s="31" t="str">
        <f t="shared" si="4"/>
        <v/>
      </c>
      <c r="AE30" s="24"/>
      <c r="AF30" s="25">
        <f t="shared" ref="AF30:AF38" si="20">$F$18</f>
        <v>10000</v>
      </c>
      <c r="AG30" s="26">
        <f t="shared" si="14"/>
        <v>0</v>
      </c>
      <c r="AH30" s="27"/>
      <c r="AI30" s="30">
        <f t="shared" si="5"/>
        <v>0</v>
      </c>
      <c r="AJ30" s="31" t="str">
        <f t="shared" si="6"/>
        <v/>
      </c>
      <c r="AL30" s="24"/>
      <c r="AM30" s="25">
        <f t="shared" ref="AM30:AM38" si="21">$F$18</f>
        <v>10000</v>
      </c>
      <c r="AN30" s="26">
        <f t="shared" si="15"/>
        <v>0</v>
      </c>
      <c r="AO30" s="27"/>
      <c r="AP30" s="30">
        <f t="shared" si="7"/>
        <v>0</v>
      </c>
      <c r="AQ30" s="31" t="str">
        <f t="shared" si="8"/>
        <v/>
      </c>
    </row>
    <row r="31" spans="2:43" x14ac:dyDescent="0.2">
      <c r="B31" s="21" t="s">
        <v>32</v>
      </c>
      <c r="C31" s="21"/>
      <c r="D31" s="22" t="s">
        <v>30</v>
      </c>
      <c r="E31" s="23"/>
      <c r="F31" s="24">
        <f>+'SC (1000)'!F31</f>
        <v>0</v>
      </c>
      <c r="G31" s="25">
        <f>$F$18</f>
        <v>10000</v>
      </c>
      <c r="H31" s="26">
        <f t="shared" si="0"/>
        <v>0</v>
      </c>
      <c r="I31" s="27"/>
      <c r="J31" s="50">
        <f>+'SC (1000)'!J31</f>
        <v>2.3000000000000001E-4</v>
      </c>
      <c r="K31" s="25">
        <f t="shared" si="17"/>
        <v>10000</v>
      </c>
      <c r="L31" s="26">
        <f t="shared" si="9"/>
        <v>2.3000000000000003</v>
      </c>
      <c r="M31" s="27"/>
      <c r="N31" s="30">
        <f t="shared" si="10"/>
        <v>2.3000000000000003</v>
      </c>
      <c r="O31" s="31" t="str">
        <f t="shared" si="11"/>
        <v/>
      </c>
      <c r="Q31" s="24">
        <f>+'SC (1000)'!Q31</f>
        <v>0</v>
      </c>
      <c r="R31" s="25">
        <f t="shared" si="18"/>
        <v>10000</v>
      </c>
      <c r="S31" s="26">
        <f t="shared" si="12"/>
        <v>0</v>
      </c>
      <c r="T31" s="27"/>
      <c r="U31" s="30">
        <f t="shared" si="1"/>
        <v>-2.3000000000000003</v>
      </c>
      <c r="V31" s="31">
        <f t="shared" si="2"/>
        <v>-1</v>
      </c>
      <c r="X31" s="24">
        <f>+'SC (1000)'!X31</f>
        <v>0</v>
      </c>
      <c r="Y31" s="25">
        <f t="shared" si="19"/>
        <v>10000</v>
      </c>
      <c r="Z31" s="26">
        <f t="shared" si="13"/>
        <v>0</v>
      </c>
      <c r="AA31" s="27"/>
      <c r="AB31" s="30">
        <f t="shared" si="3"/>
        <v>0</v>
      </c>
      <c r="AC31" s="31" t="str">
        <f t="shared" si="4"/>
        <v/>
      </c>
      <c r="AE31" s="24">
        <f>+'SC (1000)'!AE31</f>
        <v>0</v>
      </c>
      <c r="AF31" s="25">
        <f t="shared" si="20"/>
        <v>10000</v>
      </c>
      <c r="AG31" s="26">
        <f t="shared" si="14"/>
        <v>0</v>
      </c>
      <c r="AH31" s="27"/>
      <c r="AI31" s="30">
        <f t="shared" si="5"/>
        <v>0</v>
      </c>
      <c r="AJ31" s="31" t="str">
        <f t="shared" si="6"/>
        <v/>
      </c>
      <c r="AL31" s="24">
        <f>+'SC (1000)'!AL31</f>
        <v>0</v>
      </c>
      <c r="AM31" s="25">
        <f t="shared" si="21"/>
        <v>10000</v>
      </c>
      <c r="AN31" s="26">
        <f t="shared" si="15"/>
        <v>0</v>
      </c>
      <c r="AO31" s="27"/>
      <c r="AP31" s="30">
        <f t="shared" si="7"/>
        <v>0</v>
      </c>
      <c r="AQ31" s="31" t="str">
        <f t="shared" si="8"/>
        <v/>
      </c>
    </row>
    <row r="32" spans="2:43" x14ac:dyDescent="0.2">
      <c r="B32" s="33"/>
      <c r="C32" s="21"/>
      <c r="D32" s="22"/>
      <c r="E32" s="23"/>
      <c r="F32" s="28"/>
      <c r="G32" s="25">
        <f t="shared" ref="G32:G38" si="22">$F$18</f>
        <v>10000</v>
      </c>
      <c r="H32" s="26">
        <f t="shared" si="0"/>
        <v>0</v>
      </c>
      <c r="I32" s="27"/>
      <c r="J32" s="28"/>
      <c r="K32" s="25">
        <f t="shared" si="17"/>
        <v>10000</v>
      </c>
      <c r="L32" s="26">
        <f t="shared" si="9"/>
        <v>0</v>
      </c>
      <c r="M32" s="27"/>
      <c r="N32" s="30">
        <f t="shared" si="10"/>
        <v>0</v>
      </c>
      <c r="O32" s="31" t="str">
        <f t="shared" si="11"/>
        <v/>
      </c>
      <c r="Q32" s="28"/>
      <c r="R32" s="25">
        <f t="shared" si="18"/>
        <v>10000</v>
      </c>
      <c r="S32" s="26">
        <f t="shared" si="12"/>
        <v>0</v>
      </c>
      <c r="T32" s="27"/>
      <c r="U32" s="30">
        <f t="shared" si="1"/>
        <v>0</v>
      </c>
      <c r="V32" s="31" t="str">
        <f t="shared" si="2"/>
        <v/>
      </c>
      <c r="X32" s="28"/>
      <c r="Y32" s="25">
        <f t="shared" si="19"/>
        <v>10000</v>
      </c>
      <c r="Z32" s="26">
        <f t="shared" si="13"/>
        <v>0</v>
      </c>
      <c r="AA32" s="27"/>
      <c r="AB32" s="30">
        <f t="shared" si="3"/>
        <v>0</v>
      </c>
      <c r="AC32" s="31" t="str">
        <f t="shared" si="4"/>
        <v/>
      </c>
      <c r="AE32" s="28"/>
      <c r="AF32" s="25">
        <f t="shared" si="20"/>
        <v>10000</v>
      </c>
      <c r="AG32" s="26">
        <f t="shared" si="14"/>
        <v>0</v>
      </c>
      <c r="AH32" s="27"/>
      <c r="AI32" s="30">
        <f t="shared" si="5"/>
        <v>0</v>
      </c>
      <c r="AJ32" s="31" t="str">
        <f t="shared" si="6"/>
        <v/>
      </c>
      <c r="AL32" s="28"/>
      <c r="AM32" s="25">
        <f t="shared" si="21"/>
        <v>10000</v>
      </c>
      <c r="AN32" s="26">
        <f t="shared" si="15"/>
        <v>0</v>
      </c>
      <c r="AO32" s="27"/>
      <c r="AP32" s="30">
        <f t="shared" si="7"/>
        <v>0</v>
      </c>
      <c r="AQ32" s="31" t="str">
        <f t="shared" si="8"/>
        <v/>
      </c>
    </row>
    <row r="33" spans="2:43" x14ac:dyDescent="0.2">
      <c r="B33" s="33"/>
      <c r="C33" s="21"/>
      <c r="D33" s="22"/>
      <c r="E33" s="23"/>
      <c r="F33" s="24"/>
      <c r="G33" s="25">
        <f t="shared" si="22"/>
        <v>10000</v>
      </c>
      <c r="H33" s="26">
        <f t="shared" si="0"/>
        <v>0</v>
      </c>
      <c r="I33" s="27"/>
      <c r="J33" s="28"/>
      <c r="K33" s="25">
        <f t="shared" si="17"/>
        <v>10000</v>
      </c>
      <c r="L33" s="26">
        <f t="shared" si="9"/>
        <v>0</v>
      </c>
      <c r="M33" s="27"/>
      <c r="N33" s="30">
        <f t="shared" si="10"/>
        <v>0</v>
      </c>
      <c r="O33" s="31" t="str">
        <f t="shared" si="11"/>
        <v/>
      </c>
      <c r="Q33" s="28"/>
      <c r="R33" s="25">
        <f t="shared" si="18"/>
        <v>10000</v>
      </c>
      <c r="S33" s="26">
        <f t="shared" si="12"/>
        <v>0</v>
      </c>
      <c r="T33" s="27"/>
      <c r="U33" s="30">
        <f t="shared" si="1"/>
        <v>0</v>
      </c>
      <c r="V33" s="31" t="str">
        <f t="shared" si="2"/>
        <v/>
      </c>
      <c r="X33" s="28"/>
      <c r="Y33" s="25">
        <f t="shared" si="19"/>
        <v>10000</v>
      </c>
      <c r="Z33" s="26">
        <f t="shared" si="13"/>
        <v>0</v>
      </c>
      <c r="AA33" s="27"/>
      <c r="AB33" s="30">
        <f t="shared" si="3"/>
        <v>0</v>
      </c>
      <c r="AC33" s="31" t="str">
        <f t="shared" si="4"/>
        <v/>
      </c>
      <c r="AE33" s="28"/>
      <c r="AF33" s="25">
        <f t="shared" si="20"/>
        <v>10000</v>
      </c>
      <c r="AG33" s="26">
        <f t="shared" si="14"/>
        <v>0</v>
      </c>
      <c r="AH33" s="27"/>
      <c r="AI33" s="30">
        <f t="shared" si="5"/>
        <v>0</v>
      </c>
      <c r="AJ33" s="31" t="str">
        <f t="shared" si="6"/>
        <v/>
      </c>
      <c r="AL33" s="28"/>
      <c r="AM33" s="25">
        <f t="shared" si="21"/>
        <v>10000</v>
      </c>
      <c r="AN33" s="26">
        <f t="shared" si="15"/>
        <v>0</v>
      </c>
      <c r="AO33" s="27"/>
      <c r="AP33" s="30">
        <f t="shared" si="7"/>
        <v>0</v>
      </c>
      <c r="AQ33" s="31" t="str">
        <f t="shared" si="8"/>
        <v/>
      </c>
    </row>
    <row r="34" spans="2:43" x14ac:dyDescent="0.2">
      <c r="B34" s="33"/>
      <c r="C34" s="21"/>
      <c r="D34" s="22"/>
      <c r="E34" s="23"/>
      <c r="F34" s="24"/>
      <c r="G34" s="25">
        <f t="shared" si="22"/>
        <v>10000</v>
      </c>
      <c r="H34" s="26">
        <f t="shared" si="0"/>
        <v>0</v>
      </c>
      <c r="I34" s="27"/>
      <c r="J34" s="28"/>
      <c r="K34" s="25">
        <f t="shared" si="17"/>
        <v>10000</v>
      </c>
      <c r="L34" s="26">
        <f t="shared" si="9"/>
        <v>0</v>
      </c>
      <c r="M34" s="27"/>
      <c r="N34" s="30">
        <f t="shared" si="10"/>
        <v>0</v>
      </c>
      <c r="O34" s="31" t="str">
        <f t="shared" si="11"/>
        <v/>
      </c>
      <c r="Q34" s="28"/>
      <c r="R34" s="25">
        <f t="shared" si="18"/>
        <v>10000</v>
      </c>
      <c r="S34" s="26">
        <f t="shared" si="12"/>
        <v>0</v>
      </c>
      <c r="T34" s="27"/>
      <c r="U34" s="30">
        <f t="shared" si="1"/>
        <v>0</v>
      </c>
      <c r="V34" s="31" t="str">
        <f t="shared" si="2"/>
        <v/>
      </c>
      <c r="X34" s="28"/>
      <c r="Y34" s="25">
        <f t="shared" si="19"/>
        <v>10000</v>
      </c>
      <c r="Z34" s="26">
        <f t="shared" si="13"/>
        <v>0</v>
      </c>
      <c r="AA34" s="27"/>
      <c r="AB34" s="30">
        <f t="shared" si="3"/>
        <v>0</v>
      </c>
      <c r="AC34" s="31" t="str">
        <f t="shared" si="4"/>
        <v/>
      </c>
      <c r="AE34" s="28"/>
      <c r="AF34" s="25">
        <f t="shared" si="20"/>
        <v>10000</v>
      </c>
      <c r="AG34" s="26">
        <f t="shared" si="14"/>
        <v>0</v>
      </c>
      <c r="AH34" s="27"/>
      <c r="AI34" s="30">
        <f t="shared" si="5"/>
        <v>0</v>
      </c>
      <c r="AJ34" s="31" t="str">
        <f t="shared" si="6"/>
        <v/>
      </c>
      <c r="AL34" s="28"/>
      <c r="AM34" s="25">
        <f t="shared" si="21"/>
        <v>10000</v>
      </c>
      <c r="AN34" s="26">
        <f t="shared" si="15"/>
        <v>0</v>
      </c>
      <c r="AO34" s="27"/>
      <c r="AP34" s="30">
        <f t="shared" si="7"/>
        <v>0</v>
      </c>
      <c r="AQ34" s="31" t="str">
        <f t="shared" si="8"/>
        <v/>
      </c>
    </row>
    <row r="35" spans="2:43" x14ac:dyDescent="0.2">
      <c r="B35" s="33"/>
      <c r="C35" s="21"/>
      <c r="D35" s="22"/>
      <c r="E35" s="23"/>
      <c r="F35" s="24"/>
      <c r="G35" s="25">
        <f t="shared" si="22"/>
        <v>10000</v>
      </c>
      <c r="H35" s="26">
        <f t="shared" si="0"/>
        <v>0</v>
      </c>
      <c r="I35" s="27"/>
      <c r="J35" s="28"/>
      <c r="K35" s="25">
        <f t="shared" si="17"/>
        <v>10000</v>
      </c>
      <c r="L35" s="26">
        <f t="shared" si="9"/>
        <v>0</v>
      </c>
      <c r="M35" s="27"/>
      <c r="N35" s="30">
        <f t="shared" si="10"/>
        <v>0</v>
      </c>
      <c r="O35" s="31" t="str">
        <f t="shared" si="11"/>
        <v/>
      </c>
      <c r="Q35" s="28"/>
      <c r="R35" s="25">
        <f t="shared" si="18"/>
        <v>10000</v>
      </c>
      <c r="S35" s="26">
        <f t="shared" si="12"/>
        <v>0</v>
      </c>
      <c r="T35" s="27"/>
      <c r="U35" s="30">
        <f t="shared" si="1"/>
        <v>0</v>
      </c>
      <c r="V35" s="31" t="str">
        <f t="shared" si="2"/>
        <v/>
      </c>
      <c r="X35" s="28"/>
      <c r="Y35" s="25">
        <f t="shared" si="19"/>
        <v>10000</v>
      </c>
      <c r="Z35" s="26">
        <f t="shared" si="13"/>
        <v>0</v>
      </c>
      <c r="AA35" s="27"/>
      <c r="AB35" s="30">
        <f t="shared" si="3"/>
        <v>0</v>
      </c>
      <c r="AC35" s="31" t="str">
        <f t="shared" si="4"/>
        <v/>
      </c>
      <c r="AE35" s="28"/>
      <c r="AF35" s="25">
        <f t="shared" si="20"/>
        <v>10000</v>
      </c>
      <c r="AG35" s="26">
        <f t="shared" si="14"/>
        <v>0</v>
      </c>
      <c r="AH35" s="27"/>
      <c r="AI35" s="30">
        <f t="shared" si="5"/>
        <v>0</v>
      </c>
      <c r="AJ35" s="31" t="str">
        <f t="shared" si="6"/>
        <v/>
      </c>
      <c r="AL35" s="28"/>
      <c r="AM35" s="25">
        <f t="shared" si="21"/>
        <v>10000</v>
      </c>
      <c r="AN35" s="26">
        <f t="shared" si="15"/>
        <v>0</v>
      </c>
      <c r="AO35" s="27"/>
      <c r="AP35" s="30">
        <f t="shared" si="7"/>
        <v>0</v>
      </c>
      <c r="AQ35" s="31" t="str">
        <f t="shared" si="8"/>
        <v/>
      </c>
    </row>
    <row r="36" spans="2:43" x14ac:dyDescent="0.2">
      <c r="B36" s="33"/>
      <c r="C36" s="21"/>
      <c r="D36" s="22"/>
      <c r="E36" s="23"/>
      <c r="F36" s="24"/>
      <c r="G36" s="25">
        <f t="shared" si="22"/>
        <v>10000</v>
      </c>
      <c r="H36" s="26">
        <f t="shared" si="0"/>
        <v>0</v>
      </c>
      <c r="I36" s="27"/>
      <c r="J36" s="28"/>
      <c r="K36" s="25">
        <f t="shared" si="17"/>
        <v>10000</v>
      </c>
      <c r="L36" s="26">
        <f t="shared" si="9"/>
        <v>0</v>
      </c>
      <c r="M36" s="27"/>
      <c r="N36" s="30">
        <f t="shared" si="10"/>
        <v>0</v>
      </c>
      <c r="O36" s="31" t="str">
        <f t="shared" si="11"/>
        <v/>
      </c>
      <c r="Q36" s="28"/>
      <c r="R36" s="25">
        <f t="shared" si="18"/>
        <v>10000</v>
      </c>
      <c r="S36" s="26">
        <f t="shared" si="12"/>
        <v>0</v>
      </c>
      <c r="T36" s="27"/>
      <c r="U36" s="30">
        <f t="shared" si="1"/>
        <v>0</v>
      </c>
      <c r="V36" s="31" t="str">
        <f t="shared" si="2"/>
        <v/>
      </c>
      <c r="X36" s="28"/>
      <c r="Y36" s="25">
        <f t="shared" si="19"/>
        <v>10000</v>
      </c>
      <c r="Z36" s="26">
        <f t="shared" si="13"/>
        <v>0</v>
      </c>
      <c r="AA36" s="27"/>
      <c r="AB36" s="30">
        <f t="shared" si="3"/>
        <v>0</v>
      </c>
      <c r="AC36" s="31" t="str">
        <f t="shared" si="4"/>
        <v/>
      </c>
      <c r="AE36" s="28"/>
      <c r="AF36" s="25">
        <f t="shared" si="20"/>
        <v>10000</v>
      </c>
      <c r="AG36" s="26">
        <f t="shared" si="14"/>
        <v>0</v>
      </c>
      <c r="AH36" s="27"/>
      <c r="AI36" s="30">
        <f t="shared" si="5"/>
        <v>0</v>
      </c>
      <c r="AJ36" s="31" t="str">
        <f t="shared" si="6"/>
        <v/>
      </c>
      <c r="AL36" s="28"/>
      <c r="AM36" s="25">
        <f t="shared" si="21"/>
        <v>10000</v>
      </c>
      <c r="AN36" s="26">
        <f t="shared" si="15"/>
        <v>0</v>
      </c>
      <c r="AO36" s="27"/>
      <c r="AP36" s="30">
        <f t="shared" si="7"/>
        <v>0</v>
      </c>
      <c r="AQ36" s="31" t="str">
        <f t="shared" si="8"/>
        <v/>
      </c>
    </row>
    <row r="37" spans="2:43" x14ac:dyDescent="0.2">
      <c r="B37" s="33"/>
      <c r="C37" s="21"/>
      <c r="D37" s="22"/>
      <c r="E37" s="23"/>
      <c r="F37" s="24"/>
      <c r="G37" s="25">
        <f t="shared" si="22"/>
        <v>10000</v>
      </c>
      <c r="H37" s="26">
        <f t="shared" si="0"/>
        <v>0</v>
      </c>
      <c r="I37" s="27"/>
      <c r="J37" s="28"/>
      <c r="K37" s="25">
        <f t="shared" si="17"/>
        <v>10000</v>
      </c>
      <c r="L37" s="26">
        <f t="shared" si="9"/>
        <v>0</v>
      </c>
      <c r="M37" s="27"/>
      <c r="N37" s="30">
        <f t="shared" si="10"/>
        <v>0</v>
      </c>
      <c r="O37" s="31" t="str">
        <f t="shared" si="11"/>
        <v/>
      </c>
      <c r="Q37" s="28"/>
      <c r="R37" s="25">
        <f t="shared" si="18"/>
        <v>10000</v>
      </c>
      <c r="S37" s="26">
        <f t="shared" si="12"/>
        <v>0</v>
      </c>
      <c r="T37" s="27"/>
      <c r="U37" s="30">
        <f t="shared" si="1"/>
        <v>0</v>
      </c>
      <c r="V37" s="31" t="str">
        <f t="shared" si="2"/>
        <v/>
      </c>
      <c r="X37" s="28"/>
      <c r="Y37" s="25">
        <f t="shared" si="19"/>
        <v>10000</v>
      </c>
      <c r="Z37" s="26">
        <f t="shared" si="13"/>
        <v>0</v>
      </c>
      <c r="AA37" s="27"/>
      <c r="AB37" s="30">
        <f t="shared" si="3"/>
        <v>0</v>
      </c>
      <c r="AC37" s="31" t="str">
        <f t="shared" si="4"/>
        <v/>
      </c>
      <c r="AE37" s="28"/>
      <c r="AF37" s="25">
        <f t="shared" si="20"/>
        <v>10000</v>
      </c>
      <c r="AG37" s="26">
        <f t="shared" si="14"/>
        <v>0</v>
      </c>
      <c r="AH37" s="27"/>
      <c r="AI37" s="30">
        <f t="shared" si="5"/>
        <v>0</v>
      </c>
      <c r="AJ37" s="31" t="str">
        <f t="shared" si="6"/>
        <v/>
      </c>
      <c r="AL37" s="28"/>
      <c r="AM37" s="25">
        <f t="shared" si="21"/>
        <v>10000</v>
      </c>
      <c r="AN37" s="26">
        <f t="shared" si="15"/>
        <v>0</v>
      </c>
      <c r="AO37" s="27"/>
      <c r="AP37" s="30">
        <f t="shared" si="7"/>
        <v>0</v>
      </c>
      <c r="AQ37" s="31" t="str">
        <f t="shared" si="8"/>
        <v/>
      </c>
    </row>
    <row r="38" spans="2:43" x14ac:dyDescent="0.2">
      <c r="B38" s="33"/>
      <c r="C38" s="21"/>
      <c r="D38" s="22"/>
      <c r="E38" s="23"/>
      <c r="F38" s="24"/>
      <c r="G38" s="25">
        <f t="shared" si="22"/>
        <v>10000</v>
      </c>
      <c r="H38" s="26">
        <f t="shared" si="0"/>
        <v>0</v>
      </c>
      <c r="I38" s="27"/>
      <c r="J38" s="28"/>
      <c r="K38" s="25">
        <f t="shared" si="17"/>
        <v>10000</v>
      </c>
      <c r="L38" s="26">
        <f t="shared" si="9"/>
        <v>0</v>
      </c>
      <c r="M38" s="27"/>
      <c r="N38" s="30">
        <f t="shared" si="10"/>
        <v>0</v>
      </c>
      <c r="O38" s="31" t="str">
        <f t="shared" si="11"/>
        <v/>
      </c>
      <c r="Q38" s="28"/>
      <c r="R38" s="25">
        <f t="shared" si="18"/>
        <v>10000</v>
      </c>
      <c r="S38" s="26">
        <f t="shared" si="12"/>
        <v>0</v>
      </c>
      <c r="T38" s="27"/>
      <c r="U38" s="30">
        <f t="shared" si="1"/>
        <v>0</v>
      </c>
      <c r="V38" s="31" t="str">
        <f t="shared" si="2"/>
        <v/>
      </c>
      <c r="X38" s="28"/>
      <c r="Y38" s="25">
        <f t="shared" si="19"/>
        <v>10000</v>
      </c>
      <c r="Z38" s="26">
        <f t="shared" si="13"/>
        <v>0</v>
      </c>
      <c r="AA38" s="27"/>
      <c r="AB38" s="30">
        <f t="shared" si="3"/>
        <v>0</v>
      </c>
      <c r="AC38" s="31" t="str">
        <f t="shared" si="4"/>
        <v/>
      </c>
      <c r="AE38" s="28"/>
      <c r="AF38" s="25">
        <f t="shared" si="20"/>
        <v>10000</v>
      </c>
      <c r="AG38" s="26">
        <f t="shared" si="14"/>
        <v>0</v>
      </c>
      <c r="AH38" s="27"/>
      <c r="AI38" s="30">
        <f t="shared" si="5"/>
        <v>0</v>
      </c>
      <c r="AJ38" s="31" t="str">
        <f t="shared" si="6"/>
        <v/>
      </c>
      <c r="AL38" s="28"/>
      <c r="AM38" s="25">
        <f t="shared" si="21"/>
        <v>10000</v>
      </c>
      <c r="AN38" s="26">
        <f t="shared" si="15"/>
        <v>0</v>
      </c>
      <c r="AO38" s="27"/>
      <c r="AP38" s="30">
        <f t="shared" si="7"/>
        <v>0</v>
      </c>
      <c r="AQ38" s="31" t="str">
        <f t="shared" si="8"/>
        <v/>
      </c>
    </row>
    <row r="39" spans="2:43" s="45" customFormat="1" x14ac:dyDescent="0.2">
      <c r="B39" s="34" t="s">
        <v>33</v>
      </c>
      <c r="C39" s="35"/>
      <c r="D39" s="36"/>
      <c r="E39" s="35"/>
      <c r="F39" s="37"/>
      <c r="G39" s="38"/>
      <c r="H39" s="39">
        <f>SUM(H23:H38)</f>
        <v>226.72</v>
      </c>
      <c r="I39" s="40"/>
      <c r="J39" s="41"/>
      <c r="K39" s="42"/>
      <c r="L39" s="39">
        <f>SUM(L23:L38)</f>
        <v>235.53</v>
      </c>
      <c r="M39" s="40"/>
      <c r="N39" s="43">
        <f t="shared" si="10"/>
        <v>8.8100000000000023</v>
      </c>
      <c r="O39" s="44">
        <f t="shared" si="11"/>
        <v>3.8858503881439674E-2</v>
      </c>
      <c r="Q39" s="41"/>
      <c r="R39" s="42"/>
      <c r="S39" s="39">
        <f>SUM(S23:S38)</f>
        <v>244.87000000000003</v>
      </c>
      <c r="T39" s="40"/>
      <c r="U39" s="43">
        <f t="shared" si="1"/>
        <v>9.3400000000000318</v>
      </c>
      <c r="V39" s="44">
        <f t="shared" si="2"/>
        <v>3.9655245616269826E-2</v>
      </c>
      <c r="X39" s="41"/>
      <c r="Y39" s="42"/>
      <c r="Z39" s="39">
        <f>SUM(Z23:Z38)</f>
        <v>256.57000000000005</v>
      </c>
      <c r="AA39" s="40"/>
      <c r="AB39" s="43">
        <f t="shared" si="3"/>
        <v>11.700000000000017</v>
      </c>
      <c r="AC39" s="44">
        <f t="shared" si="4"/>
        <v>4.7780454935271839E-2</v>
      </c>
      <c r="AE39" s="41"/>
      <c r="AF39" s="42"/>
      <c r="AG39" s="39">
        <f>SUM(AG23:AG38)</f>
        <v>266.17</v>
      </c>
      <c r="AH39" s="40"/>
      <c r="AI39" s="43">
        <f t="shared" si="5"/>
        <v>9.5999999999999659</v>
      </c>
      <c r="AJ39" s="44">
        <f t="shared" si="6"/>
        <v>3.7416689402502104E-2</v>
      </c>
      <c r="AL39" s="41"/>
      <c r="AM39" s="42"/>
      <c r="AN39" s="39">
        <f>SUM(AN23:AN38)</f>
        <v>271.47000000000003</v>
      </c>
      <c r="AO39" s="40"/>
      <c r="AP39" s="43">
        <f t="shared" si="7"/>
        <v>5.3000000000000114</v>
      </c>
      <c r="AQ39" s="44">
        <f t="shared" si="8"/>
        <v>1.9912086260660523E-2</v>
      </c>
    </row>
    <row r="40" spans="2:43" ht="38.25" x14ac:dyDescent="0.2">
      <c r="B40" s="46" t="str">
        <f>+'Res (100)'!B40</f>
        <v>Deferral/Variance Account Disposition Rate Rider Group 1</v>
      </c>
      <c r="C40" s="21"/>
      <c r="D40" s="22" t="s">
        <v>30</v>
      </c>
      <c r="E40" s="23"/>
      <c r="F40" s="24">
        <v>0</v>
      </c>
      <c r="G40" s="25">
        <f>$F$18</f>
        <v>10000</v>
      </c>
      <c r="H40" s="26">
        <f>G40*F40</f>
        <v>0</v>
      </c>
      <c r="I40" s="27"/>
      <c r="J40" s="50">
        <f>+'SC (1000)'!J40</f>
        <v>-8.4000000000000003E-4</v>
      </c>
      <c r="K40" s="25">
        <f>$F$18</f>
        <v>10000</v>
      </c>
      <c r="L40" s="26">
        <f>K40*J40</f>
        <v>-8.4</v>
      </c>
      <c r="M40" s="27"/>
      <c r="N40" s="30">
        <f>L40-H40</f>
        <v>-8.4</v>
      </c>
      <c r="O40" s="31" t="str">
        <f>IF((H40)=0,"",(N40/H40))</f>
        <v/>
      </c>
      <c r="Q40" s="28"/>
      <c r="R40" s="25">
        <f>$F$18</f>
        <v>10000</v>
      </c>
      <c r="S40" s="26">
        <f>R40*Q40</f>
        <v>0</v>
      </c>
      <c r="T40" s="27"/>
      <c r="U40" s="30">
        <f t="shared" si="1"/>
        <v>8.4</v>
      </c>
      <c r="V40" s="31">
        <f t="shared" si="2"/>
        <v>-1</v>
      </c>
      <c r="X40" s="28"/>
      <c r="Y40" s="25">
        <f>$F$18</f>
        <v>10000</v>
      </c>
      <c r="Z40" s="26">
        <f>Y40*X40</f>
        <v>0</v>
      </c>
      <c r="AA40" s="27"/>
      <c r="AB40" s="30">
        <f t="shared" si="3"/>
        <v>0</v>
      </c>
      <c r="AC40" s="31" t="str">
        <f t="shared" si="4"/>
        <v/>
      </c>
      <c r="AE40" s="28"/>
      <c r="AF40" s="25">
        <f>$F$18</f>
        <v>10000</v>
      </c>
      <c r="AG40" s="26">
        <f>AF40*AE40</f>
        <v>0</v>
      </c>
      <c r="AH40" s="27"/>
      <c r="AI40" s="30">
        <f t="shared" si="5"/>
        <v>0</v>
      </c>
      <c r="AJ40" s="31" t="str">
        <f t="shared" si="6"/>
        <v/>
      </c>
      <c r="AL40" s="28"/>
      <c r="AM40" s="25">
        <f>$F$18</f>
        <v>10000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10000</v>
      </c>
      <c r="H41" s="26">
        <f t="shared" ref="H41:H45" si="24">G41*F41</f>
        <v>0</v>
      </c>
      <c r="I41" s="47"/>
      <c r="J41" s="50">
        <f>+'SC (1000)'!J41</f>
        <v>6.9999999999999994E-5</v>
      </c>
      <c r="K41" s="25">
        <f t="shared" ref="K41:K43" si="25">$F$18</f>
        <v>10000</v>
      </c>
      <c r="L41" s="26">
        <f t="shared" ref="L41:L45" si="26">K41*J41</f>
        <v>0.7</v>
      </c>
      <c r="M41" s="48"/>
      <c r="N41" s="30">
        <f t="shared" ref="N41:N45" si="27">L41-H41</f>
        <v>0.7</v>
      </c>
      <c r="O41" s="31" t="str">
        <f t="shared" ref="O41:O65" si="28">IF((H41)=0,"",(N41/H41))</f>
        <v/>
      </c>
      <c r="Q41" s="28"/>
      <c r="R41" s="25">
        <f t="shared" ref="R41:R43" si="29">$F$18</f>
        <v>10000</v>
      </c>
      <c r="S41" s="26">
        <f t="shared" ref="S41:S43" si="30">R41*Q41</f>
        <v>0</v>
      </c>
      <c r="T41" s="48"/>
      <c r="U41" s="30">
        <f t="shared" si="1"/>
        <v>-0.7</v>
      </c>
      <c r="V41" s="31">
        <f t="shared" si="2"/>
        <v>-1</v>
      </c>
      <c r="X41" s="28"/>
      <c r="Y41" s="25">
        <f t="shared" ref="Y41:Y43" si="31">$F$18</f>
        <v>10000</v>
      </c>
      <c r="Z41" s="26">
        <f t="shared" ref="Z41:Z43" si="32">Y41*X41</f>
        <v>0</v>
      </c>
      <c r="AA41" s="48"/>
      <c r="AB41" s="30">
        <f t="shared" si="3"/>
        <v>0</v>
      </c>
      <c r="AC41" s="31" t="str">
        <f t="shared" si="4"/>
        <v/>
      </c>
      <c r="AE41" s="28"/>
      <c r="AF41" s="25">
        <f t="shared" ref="AF41:AF43" si="33">$F$18</f>
        <v>10000</v>
      </c>
      <c r="AG41" s="26">
        <f t="shared" ref="AG41:AG43" si="34">AF41*AE41</f>
        <v>0</v>
      </c>
      <c r="AH41" s="48"/>
      <c r="AI41" s="30">
        <f t="shared" si="5"/>
        <v>0</v>
      </c>
      <c r="AJ41" s="31" t="str">
        <f t="shared" si="6"/>
        <v/>
      </c>
      <c r="AL41" s="28"/>
      <c r="AM41" s="25">
        <f t="shared" ref="AM41:AM43" si="35">$F$18</f>
        <v>10000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10000</v>
      </c>
      <c r="H42" s="26">
        <f t="shared" si="24"/>
        <v>0</v>
      </c>
      <c r="I42" s="47"/>
      <c r="J42" s="28">
        <f>+'SC (1000)'!J42</f>
        <v>-1.5089999999999999E-3</v>
      </c>
      <c r="K42" s="25">
        <f t="shared" si="25"/>
        <v>10000</v>
      </c>
      <c r="L42" s="26">
        <f t="shared" si="26"/>
        <v>-15.09</v>
      </c>
      <c r="M42" s="48"/>
      <c r="N42" s="30">
        <f t="shared" si="27"/>
        <v>-15.09</v>
      </c>
      <c r="O42" s="31" t="str">
        <f t="shared" si="28"/>
        <v/>
      </c>
      <c r="Q42" s="28"/>
      <c r="R42" s="25">
        <f t="shared" si="29"/>
        <v>10000</v>
      </c>
      <c r="S42" s="26">
        <f t="shared" si="30"/>
        <v>0</v>
      </c>
      <c r="T42" s="48"/>
      <c r="U42" s="30">
        <f t="shared" si="1"/>
        <v>15.09</v>
      </c>
      <c r="V42" s="31">
        <f t="shared" si="2"/>
        <v>-1</v>
      </c>
      <c r="X42" s="28"/>
      <c r="Y42" s="25">
        <f t="shared" si="31"/>
        <v>10000</v>
      </c>
      <c r="Z42" s="26">
        <f t="shared" si="32"/>
        <v>0</v>
      </c>
      <c r="AA42" s="48"/>
      <c r="AB42" s="30">
        <f t="shared" si="3"/>
        <v>0</v>
      </c>
      <c r="AC42" s="31" t="str">
        <f t="shared" si="4"/>
        <v/>
      </c>
      <c r="AE42" s="28"/>
      <c r="AF42" s="25">
        <f t="shared" si="33"/>
        <v>10000</v>
      </c>
      <c r="AG42" s="26">
        <f t="shared" si="34"/>
        <v>0</v>
      </c>
      <c r="AH42" s="48"/>
      <c r="AI42" s="30">
        <f t="shared" si="5"/>
        <v>0</v>
      </c>
      <c r="AJ42" s="31" t="str">
        <f t="shared" si="6"/>
        <v/>
      </c>
      <c r="AL42" s="28"/>
      <c r="AM42" s="25">
        <f t="shared" si="35"/>
        <v>10000</v>
      </c>
      <c r="AN42" s="26">
        <f t="shared" si="36"/>
        <v>0</v>
      </c>
      <c r="AO42" s="48"/>
      <c r="AP42" s="30">
        <f t="shared" si="7"/>
        <v>0</v>
      </c>
      <c r="AQ42" s="31" t="str">
        <f t="shared" si="8"/>
        <v/>
      </c>
    </row>
    <row r="43" spans="2:43" x14ac:dyDescent="0.2">
      <c r="B43" s="46"/>
      <c r="C43" s="21"/>
      <c r="D43" s="22"/>
      <c r="E43" s="23"/>
      <c r="F43" s="24"/>
      <c r="G43" s="25">
        <f t="shared" si="23"/>
        <v>10000</v>
      </c>
      <c r="H43" s="26">
        <f t="shared" si="24"/>
        <v>0</v>
      </c>
      <c r="I43" s="47"/>
      <c r="J43" s="28"/>
      <c r="K43" s="25">
        <f t="shared" si="25"/>
        <v>10000</v>
      </c>
      <c r="L43" s="26">
        <f t="shared" si="26"/>
        <v>0</v>
      </c>
      <c r="M43" s="48"/>
      <c r="N43" s="30">
        <f t="shared" si="27"/>
        <v>0</v>
      </c>
      <c r="O43" s="31" t="str">
        <f t="shared" si="28"/>
        <v/>
      </c>
      <c r="Q43" s="28"/>
      <c r="R43" s="25">
        <f t="shared" si="29"/>
        <v>10000</v>
      </c>
      <c r="S43" s="26">
        <f t="shared" si="30"/>
        <v>0</v>
      </c>
      <c r="T43" s="48"/>
      <c r="U43" s="30">
        <f t="shared" si="1"/>
        <v>0</v>
      </c>
      <c r="V43" s="31" t="str">
        <f t="shared" si="2"/>
        <v/>
      </c>
      <c r="X43" s="28"/>
      <c r="Y43" s="25">
        <f t="shared" si="31"/>
        <v>10000</v>
      </c>
      <c r="Z43" s="26">
        <f t="shared" si="32"/>
        <v>0</v>
      </c>
      <c r="AA43" s="48"/>
      <c r="AB43" s="30">
        <f t="shared" si="3"/>
        <v>0</v>
      </c>
      <c r="AC43" s="31" t="str">
        <f t="shared" si="4"/>
        <v/>
      </c>
      <c r="AE43" s="28"/>
      <c r="AF43" s="25">
        <f t="shared" si="33"/>
        <v>10000</v>
      </c>
      <c r="AG43" s="26">
        <f t="shared" si="34"/>
        <v>0</v>
      </c>
      <c r="AH43" s="48"/>
      <c r="AI43" s="30">
        <f t="shared" si="5"/>
        <v>0</v>
      </c>
      <c r="AJ43" s="31" t="str">
        <f t="shared" si="6"/>
        <v/>
      </c>
      <c r="AL43" s="28"/>
      <c r="AM43" s="25">
        <f t="shared" si="35"/>
        <v>10000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0.62148000000000003</v>
      </c>
      <c r="I44" s="27"/>
      <c r="J44" s="52">
        <v>6.0000000000000002E-5</v>
      </c>
      <c r="K44" s="51">
        <f>$F$18*(1+J74)</f>
        <v>10335</v>
      </c>
      <c r="L44" s="26">
        <f>K44*J44</f>
        <v>0.62009999999999998</v>
      </c>
      <c r="M44" s="27"/>
      <c r="N44" s="30">
        <f>L44-H44</f>
        <v>-1.3800000000000479E-3</v>
      </c>
      <c r="O44" s="31">
        <f>IF((H44)=0,"",(N44/H44))</f>
        <v>-2.2205058891678698E-3</v>
      </c>
      <c r="Q44" s="52">
        <f>+J44</f>
        <v>6.0000000000000002E-5</v>
      </c>
      <c r="R44" s="51">
        <f>$F$18*(1+Q74)</f>
        <v>10335</v>
      </c>
      <c r="S44" s="26">
        <f>R44*Q44</f>
        <v>0.62009999999999998</v>
      </c>
      <c r="T44" s="27"/>
      <c r="U44" s="30">
        <f t="shared" si="1"/>
        <v>0</v>
      </c>
      <c r="V44" s="31">
        <f t="shared" si="2"/>
        <v>0</v>
      </c>
      <c r="X44" s="52">
        <f>+Q44</f>
        <v>6.0000000000000002E-5</v>
      </c>
      <c r="Y44" s="51">
        <f>$F$18*(1+X74)</f>
        <v>10335</v>
      </c>
      <c r="Z44" s="26">
        <f>Y44*X44</f>
        <v>0.62009999999999998</v>
      </c>
      <c r="AA44" s="27"/>
      <c r="AB44" s="30">
        <f t="shared" si="3"/>
        <v>0</v>
      </c>
      <c r="AC44" s="31">
        <f t="shared" si="4"/>
        <v>0</v>
      </c>
      <c r="AE44" s="52">
        <f>+X44</f>
        <v>6.0000000000000002E-5</v>
      </c>
      <c r="AF44" s="51">
        <f>$F$18*(1+AE74)</f>
        <v>10335</v>
      </c>
      <c r="AG44" s="26">
        <f>AF44*AE44</f>
        <v>0.62009999999999998</v>
      </c>
      <c r="AH44" s="27"/>
      <c r="AI44" s="30">
        <f t="shared" si="5"/>
        <v>0</v>
      </c>
      <c r="AJ44" s="31">
        <f t="shared" si="6"/>
        <v>0</v>
      </c>
      <c r="AL44" s="52">
        <f>+AE44</f>
        <v>6.0000000000000002E-5</v>
      </c>
      <c r="AM44" s="51">
        <f>$F$18*(1+AL74)</f>
        <v>10335</v>
      </c>
      <c r="AN44" s="26">
        <f>AM44*AL44</f>
        <v>0.62009999999999998</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v>
      </c>
      <c r="H45" s="26">
        <f t="shared" si="24"/>
        <v>36.566120000000005</v>
      </c>
      <c r="I45" s="27"/>
      <c r="J45" s="55">
        <f>0.64*$J$55+0.18*$J$56+0.18*$J$57</f>
        <v>0.10214000000000001</v>
      </c>
      <c r="K45" s="54">
        <f>$F$18*(1+$J$74)-$F$18</f>
        <v>335</v>
      </c>
      <c r="L45" s="26">
        <f t="shared" si="26"/>
        <v>34.216900000000003</v>
      </c>
      <c r="M45" s="27"/>
      <c r="N45" s="30">
        <f t="shared" si="27"/>
        <v>-2.3492200000000025</v>
      </c>
      <c r="O45" s="31">
        <f t="shared" si="28"/>
        <v>-6.4245810055865979E-2</v>
      </c>
      <c r="Q45" s="55">
        <f>0.64*$Q$55+0.18*$Q$56+0.18*$Q$57</f>
        <v>0.10214000000000001</v>
      </c>
      <c r="R45" s="54">
        <f>$F$18*(1+Q74)-$F$18</f>
        <v>335</v>
      </c>
      <c r="S45" s="26">
        <f t="shared" ref="S45" si="37">R45*Q45</f>
        <v>34.216900000000003</v>
      </c>
      <c r="T45" s="27"/>
      <c r="U45" s="30">
        <f t="shared" si="1"/>
        <v>0</v>
      </c>
      <c r="V45" s="31">
        <f t="shared" si="2"/>
        <v>0</v>
      </c>
      <c r="X45" s="55">
        <f>0.64*$X$55+0.18*$X$56+0.18*$X$57</f>
        <v>0.10214000000000001</v>
      </c>
      <c r="Y45" s="54">
        <f>$F$18*(1+X74)-$F$18</f>
        <v>335</v>
      </c>
      <c r="Z45" s="26">
        <f t="shared" ref="Z45" si="38">Y45*X45</f>
        <v>34.216900000000003</v>
      </c>
      <c r="AA45" s="27"/>
      <c r="AB45" s="30">
        <f t="shared" si="3"/>
        <v>0</v>
      </c>
      <c r="AC45" s="31">
        <f t="shared" si="4"/>
        <v>0</v>
      </c>
      <c r="AE45" s="55">
        <f>0.64*$AE$55+0.18*$AE$56+0.18*$AE$57</f>
        <v>0.10214000000000001</v>
      </c>
      <c r="AF45" s="54">
        <f>$F$18*(1+AE74)-$F$18</f>
        <v>335</v>
      </c>
      <c r="AG45" s="26">
        <f t="shared" ref="AG45" si="39">AF45*AE45</f>
        <v>34.216900000000003</v>
      </c>
      <c r="AH45" s="27"/>
      <c r="AI45" s="30">
        <f t="shared" si="5"/>
        <v>0</v>
      </c>
      <c r="AJ45" s="31">
        <f t="shared" si="6"/>
        <v>0</v>
      </c>
      <c r="AL45" s="55">
        <f>0.64*$AL$55+0.18*$AL$56+0.18*$AL$57</f>
        <v>0.10214000000000001</v>
      </c>
      <c r="AM45" s="54">
        <f>$F$18*(1+AL74)-$F$18</f>
        <v>335</v>
      </c>
      <c r="AN45" s="26">
        <f t="shared" ref="AN45" si="40">AM45*AL45</f>
        <v>34.216900000000003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264.69760000000002</v>
      </c>
      <c r="I47" s="40"/>
      <c r="J47" s="59"/>
      <c r="K47" s="61"/>
      <c r="L47" s="60">
        <f>SUM(L40:L46)+L39</f>
        <v>248.36700000000002</v>
      </c>
      <c r="M47" s="40"/>
      <c r="N47" s="43">
        <f t="shared" ref="N47:N65" si="41">L47-H47</f>
        <v>-16.330600000000004</v>
      </c>
      <c r="O47" s="44">
        <f t="shared" si="28"/>
        <v>-6.1695308155419626E-2</v>
      </c>
      <c r="Q47" s="59"/>
      <c r="R47" s="61"/>
      <c r="S47" s="60">
        <f>SUM(S40:S46)+S39</f>
        <v>280.49700000000001</v>
      </c>
      <c r="T47" s="40"/>
      <c r="U47" s="43">
        <f t="shared" si="1"/>
        <v>32.129999999999995</v>
      </c>
      <c r="V47" s="44">
        <f t="shared" si="2"/>
        <v>0.12936501226008285</v>
      </c>
      <c r="X47" s="59"/>
      <c r="Y47" s="61"/>
      <c r="Z47" s="60">
        <f>SUM(Z40:Z46)+Z39</f>
        <v>292.19700000000006</v>
      </c>
      <c r="AA47" s="40"/>
      <c r="AB47" s="43">
        <f t="shared" si="3"/>
        <v>11.700000000000045</v>
      </c>
      <c r="AC47" s="44">
        <f t="shared" si="4"/>
        <v>4.1711676060706693E-2</v>
      </c>
      <c r="AE47" s="59"/>
      <c r="AF47" s="61"/>
      <c r="AG47" s="60">
        <f>SUM(AG40:AG46)+AG39</f>
        <v>301.79700000000003</v>
      </c>
      <c r="AH47" s="40"/>
      <c r="AI47" s="43">
        <f t="shared" si="5"/>
        <v>9.5999999999999659</v>
      </c>
      <c r="AJ47" s="44">
        <f t="shared" si="6"/>
        <v>3.2854546761260262E-2</v>
      </c>
      <c r="AL47" s="59"/>
      <c r="AM47" s="61"/>
      <c r="AN47" s="60">
        <f>SUM(AN40:AN46)+AN39</f>
        <v>307.09700000000004</v>
      </c>
      <c r="AO47" s="40"/>
      <c r="AP47" s="43">
        <f t="shared" si="7"/>
        <v>5.3000000000000114</v>
      </c>
      <c r="AQ47" s="44">
        <f t="shared" si="8"/>
        <v>1.7561473440756571E-2</v>
      </c>
    </row>
    <row r="48" spans="2:43" x14ac:dyDescent="0.2">
      <c r="B48" s="27" t="s">
        <v>39</v>
      </c>
      <c r="C48" s="27"/>
      <c r="D48" s="62" t="s">
        <v>30</v>
      </c>
      <c r="E48" s="63"/>
      <c r="F48" s="28">
        <v>7.0000000000000001E-3</v>
      </c>
      <c r="G48" s="64">
        <f>F18*(1+F74)</f>
        <v>10358</v>
      </c>
      <c r="H48" s="26">
        <f>G48*F48</f>
        <v>72.506</v>
      </c>
      <c r="I48" s="27"/>
      <c r="J48" s="28">
        <f>+F48</f>
        <v>7.0000000000000001E-3</v>
      </c>
      <c r="K48" s="65">
        <f>F18*(1+J74)</f>
        <v>10335</v>
      </c>
      <c r="L48" s="26">
        <f>K48*J48</f>
        <v>72.344999999999999</v>
      </c>
      <c r="M48" s="27"/>
      <c r="N48" s="30">
        <f t="shared" si="41"/>
        <v>-0.16100000000000136</v>
      </c>
      <c r="O48" s="31">
        <f t="shared" si="28"/>
        <v>-2.2205058891678117E-3</v>
      </c>
      <c r="Q48" s="28">
        <f>+J48</f>
        <v>7.0000000000000001E-3</v>
      </c>
      <c r="R48" s="65">
        <f>$F$18*(1+Q74)</f>
        <v>10335</v>
      </c>
      <c r="S48" s="26">
        <f>R48*Q48</f>
        <v>72.344999999999999</v>
      </c>
      <c r="T48" s="27"/>
      <c r="U48" s="30">
        <f t="shared" si="1"/>
        <v>0</v>
      </c>
      <c r="V48" s="31">
        <f t="shared" si="2"/>
        <v>0</v>
      </c>
      <c r="X48" s="28">
        <f>+Q48</f>
        <v>7.0000000000000001E-3</v>
      </c>
      <c r="Y48" s="65">
        <f>$F$18*(1+X74)</f>
        <v>10335</v>
      </c>
      <c r="Z48" s="26">
        <f>Y48*X48</f>
        <v>72.344999999999999</v>
      </c>
      <c r="AA48" s="27"/>
      <c r="AB48" s="30">
        <f t="shared" si="3"/>
        <v>0</v>
      </c>
      <c r="AC48" s="31">
        <f t="shared" si="4"/>
        <v>0</v>
      </c>
      <c r="AE48" s="28">
        <f>+X48</f>
        <v>7.0000000000000001E-3</v>
      </c>
      <c r="AF48" s="65">
        <f>$F$18*(1+AE74)</f>
        <v>10335</v>
      </c>
      <c r="AG48" s="26">
        <f>AF48*AE48</f>
        <v>72.344999999999999</v>
      </c>
      <c r="AH48" s="27"/>
      <c r="AI48" s="30">
        <f t="shared" si="5"/>
        <v>0</v>
      </c>
      <c r="AJ48" s="31">
        <f t="shared" si="6"/>
        <v>0</v>
      </c>
      <c r="AL48" s="28">
        <f>+AE48</f>
        <v>7.0000000000000001E-3</v>
      </c>
      <c r="AM48" s="65">
        <f>$F$18*(1+AL74)</f>
        <v>10335</v>
      </c>
      <c r="AN48" s="26">
        <f>AM48*AL48</f>
        <v>72.344999999999999</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10335</v>
      </c>
      <c r="L49" s="26">
        <f>K49*J49</f>
        <v>41.34</v>
      </c>
      <c r="M49" s="27"/>
      <c r="N49" s="30">
        <f t="shared" si="41"/>
        <v>-9.1999999999998749E-2</v>
      </c>
      <c r="O49" s="31">
        <f t="shared" si="28"/>
        <v>-2.2205058891677626E-3</v>
      </c>
      <c r="Q49" s="28">
        <f>+J49</f>
        <v>4.0000000000000001E-3</v>
      </c>
      <c r="R49" s="65">
        <f>R48</f>
        <v>10335</v>
      </c>
      <c r="S49" s="26">
        <f>R49*Q49</f>
        <v>41.34</v>
      </c>
      <c r="T49" s="27"/>
      <c r="U49" s="30">
        <f t="shared" si="1"/>
        <v>0</v>
      </c>
      <c r="V49" s="31">
        <f t="shared" si="2"/>
        <v>0</v>
      </c>
      <c r="X49" s="28">
        <f>+Q49</f>
        <v>4.0000000000000001E-3</v>
      </c>
      <c r="Y49" s="65">
        <f>Y48</f>
        <v>10335</v>
      </c>
      <c r="Z49" s="26">
        <f>Y49*X49</f>
        <v>41.34</v>
      </c>
      <c r="AA49" s="27"/>
      <c r="AB49" s="30">
        <f t="shared" si="3"/>
        <v>0</v>
      </c>
      <c r="AC49" s="31">
        <f t="shared" si="4"/>
        <v>0</v>
      </c>
      <c r="AE49" s="28">
        <f>+X49</f>
        <v>4.0000000000000001E-3</v>
      </c>
      <c r="AF49" s="65">
        <f>AF48</f>
        <v>10335</v>
      </c>
      <c r="AG49" s="26">
        <f>AF49*AE49</f>
        <v>41.34</v>
      </c>
      <c r="AH49" s="27"/>
      <c r="AI49" s="30">
        <f t="shared" si="5"/>
        <v>0</v>
      </c>
      <c r="AJ49" s="31">
        <f t="shared" si="6"/>
        <v>0</v>
      </c>
      <c r="AL49" s="28">
        <f>+AE49</f>
        <v>4.0000000000000001E-3</v>
      </c>
      <c r="AM49" s="65">
        <f>AM48</f>
        <v>10335</v>
      </c>
      <c r="AN49" s="26">
        <f>AM49*AL49</f>
        <v>41.34</v>
      </c>
      <c r="AO49" s="27"/>
      <c r="AP49" s="30">
        <f t="shared" si="7"/>
        <v>0</v>
      </c>
      <c r="AQ49" s="31">
        <f t="shared" si="8"/>
        <v>0</v>
      </c>
    </row>
    <row r="50" spans="2:43" ht="25.5" x14ac:dyDescent="0.2">
      <c r="B50" s="56" t="s">
        <v>41</v>
      </c>
      <c r="C50" s="35"/>
      <c r="D50" s="35"/>
      <c r="E50" s="35"/>
      <c r="F50" s="67"/>
      <c r="G50" s="59"/>
      <c r="H50" s="60">
        <f>SUM(H47:H49)</f>
        <v>378.63560000000007</v>
      </c>
      <c r="I50" s="68"/>
      <c r="J50" s="69"/>
      <c r="K50" s="70"/>
      <c r="L50" s="60">
        <f>SUM(L47:L49)</f>
        <v>362.05200000000002</v>
      </c>
      <c r="M50" s="68"/>
      <c r="N50" s="43">
        <f t="shared" si="41"/>
        <v>-16.583600000000047</v>
      </c>
      <c r="O50" s="44">
        <f t="shared" si="28"/>
        <v>-4.3798311622045165E-2</v>
      </c>
      <c r="Q50" s="69"/>
      <c r="R50" s="70"/>
      <c r="S50" s="60">
        <f>SUM(S47:S49)</f>
        <v>394.18200000000002</v>
      </c>
      <c r="T50" s="68"/>
      <c r="U50" s="43">
        <f t="shared" si="1"/>
        <v>32.129999999999995</v>
      </c>
      <c r="V50" s="44">
        <f t="shared" si="2"/>
        <v>8.8744158297703074E-2</v>
      </c>
      <c r="X50" s="69"/>
      <c r="Y50" s="70"/>
      <c r="Z50" s="60">
        <f>SUM(Z47:Z49)</f>
        <v>405.88200000000006</v>
      </c>
      <c r="AA50" s="68"/>
      <c r="AB50" s="43">
        <f t="shared" si="3"/>
        <v>11.700000000000045</v>
      </c>
      <c r="AC50" s="44">
        <f t="shared" si="4"/>
        <v>2.9681720626512739E-2</v>
      </c>
      <c r="AE50" s="69"/>
      <c r="AF50" s="70"/>
      <c r="AG50" s="60">
        <f>SUM(AG47:AG49)</f>
        <v>415.48200000000008</v>
      </c>
      <c r="AH50" s="68"/>
      <c r="AI50" s="43">
        <f t="shared" si="5"/>
        <v>9.6000000000000227</v>
      </c>
      <c r="AJ50" s="44">
        <f t="shared" si="6"/>
        <v>2.3652194480169166E-2</v>
      </c>
      <c r="AL50" s="69"/>
      <c r="AM50" s="70"/>
      <c r="AN50" s="60">
        <f>SUM(AN47:AN49)</f>
        <v>420.78200000000004</v>
      </c>
      <c r="AO50" s="68"/>
      <c r="AP50" s="43">
        <f t="shared" si="7"/>
        <v>5.2999999999999545</v>
      </c>
      <c r="AQ50" s="44">
        <f t="shared" si="8"/>
        <v>1.2756268622948656E-2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10335</v>
      </c>
      <c r="L51" s="73">
        <f t="shared" ref="L51:L57" si="43">K51*J51</f>
        <v>45.474000000000004</v>
      </c>
      <c r="M51" s="27"/>
      <c r="N51" s="30">
        <f t="shared" si="41"/>
        <v>-0.10119999999999862</v>
      </c>
      <c r="O51" s="74">
        <f t="shared" si="28"/>
        <v>-2.2205058891677626E-3</v>
      </c>
      <c r="Q51" s="72">
        <f>+J51</f>
        <v>4.4000000000000003E-3</v>
      </c>
      <c r="R51" s="65">
        <f>R49</f>
        <v>10335</v>
      </c>
      <c r="S51" s="73">
        <f t="shared" ref="S51:S57" si="44">R51*Q51</f>
        <v>45.474000000000004</v>
      </c>
      <c r="T51" s="27"/>
      <c r="U51" s="30">
        <f t="shared" si="1"/>
        <v>0</v>
      </c>
      <c r="V51" s="74">
        <f t="shared" si="2"/>
        <v>0</v>
      </c>
      <c r="X51" s="72">
        <f>+Q51</f>
        <v>4.4000000000000003E-3</v>
      </c>
      <c r="Y51" s="65">
        <f>Y49</f>
        <v>10335</v>
      </c>
      <c r="Z51" s="73">
        <f t="shared" ref="Z51:Z57" si="45">Y51*X51</f>
        <v>45.474000000000004</v>
      </c>
      <c r="AA51" s="27"/>
      <c r="AB51" s="30">
        <f t="shared" si="3"/>
        <v>0</v>
      </c>
      <c r="AC51" s="74">
        <f t="shared" si="4"/>
        <v>0</v>
      </c>
      <c r="AE51" s="72">
        <f>+X51</f>
        <v>4.4000000000000003E-3</v>
      </c>
      <c r="AF51" s="65">
        <f>AF49</f>
        <v>10335</v>
      </c>
      <c r="AG51" s="73">
        <f t="shared" ref="AG51:AG57" si="46">AF51*AE51</f>
        <v>45.474000000000004</v>
      </c>
      <c r="AH51" s="27"/>
      <c r="AI51" s="30">
        <f t="shared" si="5"/>
        <v>0</v>
      </c>
      <c r="AJ51" s="74">
        <f t="shared" si="6"/>
        <v>0</v>
      </c>
      <c r="AL51" s="72">
        <f>+AE51</f>
        <v>4.4000000000000003E-3</v>
      </c>
      <c r="AM51" s="65">
        <f>AM49</f>
        <v>10335</v>
      </c>
      <c r="AN51" s="73">
        <f t="shared" ref="AN51:AN57" si="47">AM51*AL51</f>
        <v>45.474000000000004</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13.465399999999999</v>
      </c>
      <c r="I52" s="27"/>
      <c r="J52" s="72">
        <v>1.2999999999999999E-3</v>
      </c>
      <c r="K52" s="65">
        <f>K49</f>
        <v>10335</v>
      </c>
      <c r="L52" s="73">
        <f t="shared" si="43"/>
        <v>13.435499999999999</v>
      </c>
      <c r="M52" s="27"/>
      <c r="N52" s="30">
        <f t="shared" si="41"/>
        <v>-2.9899999999999594E-2</v>
      </c>
      <c r="O52" s="74">
        <f t="shared" si="28"/>
        <v>-2.2205058891677631E-3</v>
      </c>
      <c r="Q52" s="72">
        <f>+J52</f>
        <v>1.2999999999999999E-3</v>
      </c>
      <c r="R52" s="65">
        <f>R49</f>
        <v>10335</v>
      </c>
      <c r="S52" s="73">
        <f t="shared" si="44"/>
        <v>13.435499999999999</v>
      </c>
      <c r="T52" s="27"/>
      <c r="U52" s="30">
        <f t="shared" si="1"/>
        <v>0</v>
      </c>
      <c r="V52" s="74">
        <f t="shared" si="2"/>
        <v>0</v>
      </c>
      <c r="X52" s="72">
        <f>+Q52</f>
        <v>1.2999999999999999E-3</v>
      </c>
      <c r="Y52" s="65">
        <f>Y49</f>
        <v>10335</v>
      </c>
      <c r="Z52" s="73">
        <f t="shared" si="45"/>
        <v>13.435499999999999</v>
      </c>
      <c r="AA52" s="27"/>
      <c r="AB52" s="30">
        <f t="shared" si="3"/>
        <v>0</v>
      </c>
      <c r="AC52" s="74">
        <f t="shared" si="4"/>
        <v>0</v>
      </c>
      <c r="AE52" s="72">
        <f>+X52</f>
        <v>1.2999999999999999E-3</v>
      </c>
      <c r="AF52" s="65">
        <f>AF49</f>
        <v>10335</v>
      </c>
      <c r="AG52" s="73">
        <f t="shared" si="46"/>
        <v>13.435499999999999</v>
      </c>
      <c r="AH52" s="27"/>
      <c r="AI52" s="30">
        <f t="shared" si="5"/>
        <v>0</v>
      </c>
      <c r="AJ52" s="74">
        <f t="shared" si="6"/>
        <v>0</v>
      </c>
      <c r="AL52" s="72">
        <f>+AE52</f>
        <v>1.2999999999999999E-3</v>
      </c>
      <c r="AM52" s="65">
        <f>AM49</f>
        <v>10335</v>
      </c>
      <c r="AN52" s="73">
        <f t="shared" si="47"/>
        <v>13.435499999999999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10000</v>
      </c>
      <c r="H54" s="73">
        <f t="shared" si="42"/>
        <v>69.400000000000006</v>
      </c>
      <c r="I54" s="27"/>
      <c r="J54" s="72">
        <f>+F54</f>
        <v>6.94E-3</v>
      </c>
      <c r="K54" s="76">
        <f>$F$18</f>
        <v>10000</v>
      </c>
      <c r="L54" s="73">
        <f t="shared" si="43"/>
        <v>69.400000000000006</v>
      </c>
      <c r="M54" s="27"/>
      <c r="N54" s="30">
        <f t="shared" si="41"/>
        <v>0</v>
      </c>
      <c r="O54" s="74">
        <f t="shared" si="28"/>
        <v>0</v>
      </c>
      <c r="Q54" s="72">
        <f>+J54</f>
        <v>6.94E-3</v>
      </c>
      <c r="R54" s="76">
        <f>$F$18</f>
        <v>10000</v>
      </c>
      <c r="S54" s="73">
        <f t="shared" si="44"/>
        <v>69.400000000000006</v>
      </c>
      <c r="T54" s="27"/>
      <c r="U54" s="30">
        <f t="shared" si="1"/>
        <v>0</v>
      </c>
      <c r="V54" s="74">
        <f t="shared" si="2"/>
        <v>0</v>
      </c>
      <c r="X54" s="72">
        <f>+Q54</f>
        <v>6.94E-3</v>
      </c>
      <c r="Y54" s="76">
        <f>$F$18</f>
        <v>10000</v>
      </c>
      <c r="Z54" s="73">
        <f t="shared" si="45"/>
        <v>69.400000000000006</v>
      </c>
      <c r="AA54" s="27"/>
      <c r="AB54" s="30">
        <f t="shared" si="3"/>
        <v>0</v>
      </c>
      <c r="AC54" s="74">
        <f t="shared" si="4"/>
        <v>0</v>
      </c>
      <c r="AE54" s="72">
        <f>+X54</f>
        <v>6.94E-3</v>
      </c>
      <c r="AF54" s="76">
        <f>$F$18</f>
        <v>10000</v>
      </c>
      <c r="AG54" s="73">
        <f t="shared" si="46"/>
        <v>69.400000000000006</v>
      </c>
      <c r="AH54" s="27"/>
      <c r="AI54" s="30">
        <f t="shared" si="5"/>
        <v>0</v>
      </c>
      <c r="AJ54" s="74">
        <f t="shared" si="6"/>
        <v>0</v>
      </c>
      <c r="AL54" s="72">
        <f>+AE54</f>
        <v>6.94E-3</v>
      </c>
      <c r="AM54" s="76">
        <f>$F$18</f>
        <v>10000</v>
      </c>
      <c r="AN54" s="73">
        <f t="shared" si="47"/>
        <v>69.400000000000006</v>
      </c>
      <c r="AO54" s="27"/>
      <c r="AP54" s="30">
        <f t="shared" si="7"/>
        <v>0</v>
      </c>
      <c r="AQ54" s="74">
        <f t="shared" si="8"/>
        <v>0</v>
      </c>
    </row>
    <row r="55" spans="2:43" x14ac:dyDescent="0.2">
      <c r="B55" s="49" t="s">
        <v>46</v>
      </c>
      <c r="C55" s="21"/>
      <c r="D55" s="22"/>
      <c r="E55" s="23"/>
      <c r="F55" s="72">
        <v>0.08</v>
      </c>
      <c r="G55" s="77">
        <f>0.64*$F$18</f>
        <v>6400</v>
      </c>
      <c r="H55" s="73">
        <f t="shared" si="42"/>
        <v>512</v>
      </c>
      <c r="I55" s="27"/>
      <c r="J55" s="72">
        <v>0.08</v>
      </c>
      <c r="K55" s="77">
        <f>$G$55</f>
        <v>6400</v>
      </c>
      <c r="L55" s="73">
        <f t="shared" si="43"/>
        <v>512</v>
      </c>
      <c r="M55" s="27"/>
      <c r="N55" s="30">
        <f t="shared" si="41"/>
        <v>0</v>
      </c>
      <c r="O55" s="74">
        <f t="shared" si="28"/>
        <v>0</v>
      </c>
      <c r="Q55" s="72">
        <v>0.08</v>
      </c>
      <c r="R55" s="77">
        <f>$G$55</f>
        <v>6400</v>
      </c>
      <c r="S55" s="73">
        <f t="shared" si="44"/>
        <v>512</v>
      </c>
      <c r="T55" s="27"/>
      <c r="U55" s="30">
        <f t="shared" si="1"/>
        <v>0</v>
      </c>
      <c r="V55" s="74">
        <f t="shared" si="2"/>
        <v>0</v>
      </c>
      <c r="X55" s="72">
        <v>0.08</v>
      </c>
      <c r="Y55" s="77">
        <f>$G$55</f>
        <v>6400</v>
      </c>
      <c r="Z55" s="73">
        <f t="shared" si="45"/>
        <v>512</v>
      </c>
      <c r="AA55" s="27"/>
      <c r="AB55" s="30">
        <f t="shared" si="3"/>
        <v>0</v>
      </c>
      <c r="AC55" s="74">
        <f t="shared" si="4"/>
        <v>0</v>
      </c>
      <c r="AE55" s="72">
        <v>0.08</v>
      </c>
      <c r="AF55" s="77">
        <f>$G$55</f>
        <v>6400</v>
      </c>
      <c r="AG55" s="73">
        <f t="shared" si="46"/>
        <v>512</v>
      </c>
      <c r="AH55" s="27"/>
      <c r="AI55" s="30">
        <f t="shared" si="5"/>
        <v>0</v>
      </c>
      <c r="AJ55" s="74">
        <f t="shared" si="6"/>
        <v>0</v>
      </c>
      <c r="AL55" s="72">
        <v>0.08</v>
      </c>
      <c r="AM55" s="77">
        <f>$G$55</f>
        <v>6400</v>
      </c>
      <c r="AN55" s="73">
        <f t="shared" si="47"/>
        <v>512</v>
      </c>
      <c r="AO55" s="27"/>
      <c r="AP55" s="30">
        <f t="shared" si="7"/>
        <v>0</v>
      </c>
      <c r="AQ55" s="74">
        <f t="shared" si="8"/>
        <v>0</v>
      </c>
    </row>
    <row r="56" spans="2:43" x14ac:dyDescent="0.2">
      <c r="B56" s="49" t="s">
        <v>47</v>
      </c>
      <c r="C56" s="21"/>
      <c r="D56" s="22"/>
      <c r="E56" s="23"/>
      <c r="F56" s="72">
        <v>0.122</v>
      </c>
      <c r="G56" s="77">
        <f>0.18*$F$18</f>
        <v>1800</v>
      </c>
      <c r="H56" s="73">
        <f t="shared" si="42"/>
        <v>219.6</v>
      </c>
      <c r="I56" s="27"/>
      <c r="J56" s="72">
        <v>0.122</v>
      </c>
      <c r="K56" s="77">
        <f>$G$56</f>
        <v>1800</v>
      </c>
      <c r="L56" s="73">
        <f t="shared" si="43"/>
        <v>219.6</v>
      </c>
      <c r="M56" s="27"/>
      <c r="N56" s="30">
        <f t="shared" si="41"/>
        <v>0</v>
      </c>
      <c r="O56" s="74">
        <f t="shared" si="28"/>
        <v>0</v>
      </c>
      <c r="Q56" s="72">
        <v>0.122</v>
      </c>
      <c r="R56" s="77">
        <f>$G$56</f>
        <v>1800</v>
      </c>
      <c r="S56" s="73">
        <f t="shared" si="44"/>
        <v>219.6</v>
      </c>
      <c r="T56" s="27"/>
      <c r="U56" s="30">
        <f t="shared" si="1"/>
        <v>0</v>
      </c>
      <c r="V56" s="74">
        <f t="shared" si="2"/>
        <v>0</v>
      </c>
      <c r="X56" s="72">
        <v>0.122</v>
      </c>
      <c r="Y56" s="77">
        <f>$G$56</f>
        <v>1800</v>
      </c>
      <c r="Z56" s="73">
        <f t="shared" si="45"/>
        <v>219.6</v>
      </c>
      <c r="AA56" s="27"/>
      <c r="AB56" s="30">
        <f t="shared" si="3"/>
        <v>0</v>
      </c>
      <c r="AC56" s="74">
        <f t="shared" si="4"/>
        <v>0</v>
      </c>
      <c r="AE56" s="72">
        <v>0.122</v>
      </c>
      <c r="AF56" s="77">
        <f>$G$56</f>
        <v>1800</v>
      </c>
      <c r="AG56" s="73">
        <f t="shared" si="46"/>
        <v>219.6</v>
      </c>
      <c r="AH56" s="27"/>
      <c r="AI56" s="30">
        <f t="shared" si="5"/>
        <v>0</v>
      </c>
      <c r="AJ56" s="74">
        <f t="shared" si="6"/>
        <v>0</v>
      </c>
      <c r="AL56" s="72">
        <v>0.122</v>
      </c>
      <c r="AM56" s="77">
        <f>$G$56</f>
        <v>1800</v>
      </c>
      <c r="AN56" s="73">
        <f t="shared" si="47"/>
        <v>219.6</v>
      </c>
      <c r="AO56" s="27"/>
      <c r="AP56" s="30">
        <f t="shared" si="7"/>
        <v>0</v>
      </c>
      <c r="AQ56" s="74">
        <f t="shared" si="8"/>
        <v>0</v>
      </c>
    </row>
    <row r="57" spans="2:43" x14ac:dyDescent="0.2">
      <c r="B57" s="11" t="s">
        <v>48</v>
      </c>
      <c r="C57" s="21"/>
      <c r="D57" s="22"/>
      <c r="E57" s="23"/>
      <c r="F57" s="72">
        <v>0.161</v>
      </c>
      <c r="G57" s="77">
        <f>0.18*$F$18</f>
        <v>1800</v>
      </c>
      <c r="H57" s="73">
        <f t="shared" si="42"/>
        <v>289.8</v>
      </c>
      <c r="I57" s="27"/>
      <c r="J57" s="72">
        <v>0.161</v>
      </c>
      <c r="K57" s="77">
        <f>$G$57</f>
        <v>1800</v>
      </c>
      <c r="L57" s="73">
        <f t="shared" si="43"/>
        <v>289.8</v>
      </c>
      <c r="M57" s="27"/>
      <c r="N57" s="30">
        <f t="shared" si="41"/>
        <v>0</v>
      </c>
      <c r="O57" s="74">
        <f t="shared" si="28"/>
        <v>0</v>
      </c>
      <c r="Q57" s="72">
        <v>0.161</v>
      </c>
      <c r="R57" s="77">
        <f>$G$57</f>
        <v>1800</v>
      </c>
      <c r="S57" s="73">
        <f t="shared" si="44"/>
        <v>289.8</v>
      </c>
      <c r="T57" s="27"/>
      <c r="U57" s="30">
        <f t="shared" si="1"/>
        <v>0</v>
      </c>
      <c r="V57" s="74">
        <f t="shared" si="2"/>
        <v>0</v>
      </c>
      <c r="X57" s="72">
        <v>0.161</v>
      </c>
      <c r="Y57" s="77">
        <f>$G$57</f>
        <v>1800</v>
      </c>
      <c r="Z57" s="73">
        <f t="shared" si="45"/>
        <v>289.8</v>
      </c>
      <c r="AA57" s="27"/>
      <c r="AB57" s="30">
        <f t="shared" si="3"/>
        <v>0</v>
      </c>
      <c r="AC57" s="74">
        <f t="shared" si="4"/>
        <v>0</v>
      </c>
      <c r="AE57" s="72">
        <v>0.161</v>
      </c>
      <c r="AF57" s="77">
        <f>$G$57</f>
        <v>1800</v>
      </c>
      <c r="AG57" s="73">
        <f t="shared" si="46"/>
        <v>289.8</v>
      </c>
      <c r="AH57" s="27"/>
      <c r="AI57" s="30">
        <f t="shared" si="5"/>
        <v>0</v>
      </c>
      <c r="AJ57" s="74">
        <f t="shared" si="6"/>
        <v>0</v>
      </c>
      <c r="AL57" s="72">
        <v>0.161</v>
      </c>
      <c r="AM57" s="77">
        <f>$G$57</f>
        <v>1800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9250</v>
      </c>
      <c r="H59" s="73">
        <f>G59*F59</f>
        <v>1017.5</v>
      </c>
      <c r="I59" s="83"/>
      <c r="J59" s="72">
        <v>0.11</v>
      </c>
      <c r="K59" s="82">
        <f>$G$59</f>
        <v>9250</v>
      </c>
      <c r="L59" s="73">
        <f>K59*J59</f>
        <v>1017.5</v>
      </c>
      <c r="M59" s="83"/>
      <c r="N59" s="84">
        <f t="shared" si="41"/>
        <v>0</v>
      </c>
      <c r="O59" s="74">
        <f t="shared" si="28"/>
        <v>0</v>
      </c>
      <c r="Q59" s="72">
        <v>0.11</v>
      </c>
      <c r="R59" s="82">
        <f>$G$59</f>
        <v>9250</v>
      </c>
      <c r="S59" s="73">
        <f>R59*Q59</f>
        <v>1017.5</v>
      </c>
      <c r="T59" s="83"/>
      <c r="U59" s="84">
        <f t="shared" si="1"/>
        <v>0</v>
      </c>
      <c r="V59" s="74">
        <f t="shared" si="2"/>
        <v>0</v>
      </c>
      <c r="X59" s="72">
        <v>0.11</v>
      </c>
      <c r="Y59" s="82">
        <f>$G$59</f>
        <v>9250</v>
      </c>
      <c r="Z59" s="73">
        <f>Y59*X59</f>
        <v>1017.5</v>
      </c>
      <c r="AA59" s="83"/>
      <c r="AB59" s="84">
        <f t="shared" si="3"/>
        <v>0</v>
      </c>
      <c r="AC59" s="74">
        <f t="shared" si="4"/>
        <v>0</v>
      </c>
      <c r="AE59" s="72">
        <v>0.11</v>
      </c>
      <c r="AF59" s="82">
        <f>$G$59</f>
        <v>9250</v>
      </c>
      <c r="AG59" s="73">
        <f>AF59*AE59</f>
        <v>1017.5</v>
      </c>
      <c r="AH59" s="83"/>
      <c r="AI59" s="84">
        <f t="shared" si="5"/>
        <v>0</v>
      </c>
      <c r="AJ59" s="74">
        <f t="shared" si="6"/>
        <v>0</v>
      </c>
      <c r="AL59" s="72">
        <v>0.11</v>
      </c>
      <c r="AM59" s="82">
        <f>$G$59</f>
        <v>9250</v>
      </c>
      <c r="AN59" s="73">
        <f>AM59*AL59</f>
        <v>1017.5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1528.7262000000001</v>
      </c>
      <c r="I61" s="100"/>
      <c r="J61" s="101"/>
      <c r="K61" s="101"/>
      <c r="L61" s="103">
        <f>SUM(L51:L57,L50)</f>
        <v>1512.0115000000001</v>
      </c>
      <c r="M61" s="102"/>
      <c r="N61" s="103">
        <f t="shared" ref="N61" si="48">L61-H61</f>
        <v>-16.714699999999993</v>
      </c>
      <c r="O61" s="104">
        <f t="shared" ref="O61" si="49">IF((H61)=0,"",(N61/H61))</f>
        <v>-1.0933743400224313E-2</v>
      </c>
      <c r="Q61" s="101"/>
      <c r="R61" s="101"/>
      <c r="S61" s="103">
        <f>SUM(S51:S57,S50)</f>
        <v>1544.1415000000002</v>
      </c>
      <c r="T61" s="102"/>
      <c r="U61" s="103">
        <f t="shared" si="1"/>
        <v>32.130000000000109</v>
      </c>
      <c r="V61" s="104">
        <f>IF((L61)=0,"",(U61/L61))</f>
        <v>2.1249838377552094E-2</v>
      </c>
      <c r="X61" s="101"/>
      <c r="Y61" s="101"/>
      <c r="Z61" s="103">
        <f>SUM(Z51:Z57,Z50)</f>
        <v>1555.8415000000002</v>
      </c>
      <c r="AA61" s="102"/>
      <c r="AB61" s="103">
        <f t="shared" si="3"/>
        <v>11.700000000000045</v>
      </c>
      <c r="AC61" s="104">
        <f>IF((S61)=0,"",(AB61/S61))</f>
        <v>7.5770258101346567E-3</v>
      </c>
      <c r="AE61" s="101"/>
      <c r="AF61" s="101"/>
      <c r="AG61" s="103">
        <f>SUM(AG51:AG57,AG50)</f>
        <v>1565.4415000000004</v>
      </c>
      <c r="AH61" s="102"/>
      <c r="AI61" s="103">
        <f t="shared" ref="AI61:AI65" si="50">AG61-Z61</f>
        <v>9.6000000000001364</v>
      </c>
      <c r="AJ61" s="104">
        <f>IF((Z61)=0,"",(AI61/Z61))</f>
        <v>6.170294339108537E-3</v>
      </c>
      <c r="AL61" s="101"/>
      <c r="AM61" s="101"/>
      <c r="AN61" s="103">
        <f>SUM(AN51:AN57,AN50)</f>
        <v>1570.7415000000001</v>
      </c>
      <c r="AO61" s="102"/>
      <c r="AP61" s="103">
        <f t="shared" ref="AP61:AP65" si="51">AN61-AG61</f>
        <v>5.2999999999997272</v>
      </c>
      <c r="AQ61" s="104">
        <f>IF((AG61)=0,"",(AP61/AG61))</f>
        <v>3.3856263552484878E-3</v>
      </c>
    </row>
    <row r="62" spans="2:43" x14ac:dyDescent="0.2">
      <c r="B62" s="105" t="s">
        <v>52</v>
      </c>
      <c r="C62" s="21"/>
      <c r="D62" s="21"/>
      <c r="E62" s="21"/>
      <c r="F62" s="106">
        <v>0.13</v>
      </c>
      <c r="G62" s="107"/>
      <c r="H62" s="108">
        <f>H61*F62</f>
        <v>198.73440600000001</v>
      </c>
      <c r="I62" s="109"/>
      <c r="J62" s="110">
        <v>0.13</v>
      </c>
      <c r="K62" s="109"/>
      <c r="L62" s="111">
        <f>L61*J62</f>
        <v>196.56149500000001</v>
      </c>
      <c r="M62" s="112"/>
      <c r="N62" s="113">
        <f t="shared" si="41"/>
        <v>-2.1729109999999991</v>
      </c>
      <c r="O62" s="114">
        <f t="shared" si="28"/>
        <v>-1.0933743400224313E-2</v>
      </c>
      <c r="Q62" s="110">
        <v>0.13</v>
      </c>
      <c r="R62" s="109"/>
      <c r="S62" s="111">
        <f>S61*Q62</f>
        <v>200.73839500000003</v>
      </c>
      <c r="T62" s="112"/>
      <c r="U62" s="113">
        <f t="shared" si="1"/>
        <v>4.1769000000000176</v>
      </c>
      <c r="V62" s="114">
        <f t="shared" ref="V62:V71" si="52">IF((L62)=0,"",(U62/L62))</f>
        <v>2.1249838377552111E-2</v>
      </c>
      <c r="X62" s="110">
        <v>0.13</v>
      </c>
      <c r="Y62" s="109"/>
      <c r="Z62" s="111">
        <f>Z61*X62</f>
        <v>202.25939500000004</v>
      </c>
      <c r="AA62" s="112"/>
      <c r="AB62" s="113">
        <f t="shared" si="3"/>
        <v>1.521000000000015</v>
      </c>
      <c r="AC62" s="114">
        <f t="shared" ref="AC62:AC71" si="53">IF((S62)=0,"",(AB62/S62))</f>
        <v>7.5770258101347018E-3</v>
      </c>
      <c r="AE62" s="110">
        <v>0.13</v>
      </c>
      <c r="AF62" s="109"/>
      <c r="AG62" s="111">
        <f>AG61*AE62</f>
        <v>203.50739500000006</v>
      </c>
      <c r="AH62" s="112"/>
      <c r="AI62" s="113">
        <f t="shared" si="50"/>
        <v>1.2480000000000189</v>
      </c>
      <c r="AJ62" s="114">
        <f t="shared" ref="AJ62:AJ71" si="54">IF((Z62)=0,"",(AI62/Z62))</f>
        <v>6.1702943391085422E-3</v>
      </c>
      <c r="AL62" s="110">
        <v>0.13</v>
      </c>
      <c r="AM62" s="109"/>
      <c r="AN62" s="111">
        <f>AN61*AL62</f>
        <v>204.19639500000002</v>
      </c>
      <c r="AO62" s="112"/>
      <c r="AP62" s="113">
        <f t="shared" si="51"/>
        <v>0.68899999999996453</v>
      </c>
      <c r="AQ62" s="114">
        <f t="shared" ref="AQ62:AQ71" si="55">IF((AG62)=0,"",(AP62/AG62))</f>
        <v>3.3856263552484878E-3</v>
      </c>
    </row>
    <row r="63" spans="2:43" x14ac:dyDescent="0.2">
      <c r="B63" s="115" t="s">
        <v>53</v>
      </c>
      <c r="C63" s="21"/>
      <c r="D63" s="21"/>
      <c r="E63" s="21"/>
      <c r="F63" s="116"/>
      <c r="G63" s="107"/>
      <c r="H63" s="108">
        <f>H61+H62</f>
        <v>1727.4606060000001</v>
      </c>
      <c r="I63" s="109"/>
      <c r="J63" s="109"/>
      <c r="K63" s="109"/>
      <c r="L63" s="111">
        <f>L61+L62</f>
        <v>1708.572995</v>
      </c>
      <c r="M63" s="112"/>
      <c r="N63" s="113">
        <f t="shared" si="41"/>
        <v>-18.887611000000106</v>
      </c>
      <c r="O63" s="114">
        <f t="shared" si="28"/>
        <v>-1.0933743400224379E-2</v>
      </c>
      <c r="Q63" s="109"/>
      <c r="R63" s="109"/>
      <c r="S63" s="111">
        <f>S61+S62</f>
        <v>1744.8798950000003</v>
      </c>
      <c r="T63" s="112"/>
      <c r="U63" s="113">
        <f t="shared" si="1"/>
        <v>36.306900000000269</v>
      </c>
      <c r="V63" s="114">
        <f t="shared" si="52"/>
        <v>2.1249838377552181E-2</v>
      </c>
      <c r="X63" s="109"/>
      <c r="Y63" s="109"/>
      <c r="Z63" s="111">
        <f>Z61+Z62</f>
        <v>1758.1008950000003</v>
      </c>
      <c r="AA63" s="112"/>
      <c r="AB63" s="113">
        <f t="shared" si="3"/>
        <v>13.221000000000004</v>
      </c>
      <c r="AC63" s="114">
        <f t="shared" si="53"/>
        <v>7.5770258101346289E-3</v>
      </c>
      <c r="AE63" s="109"/>
      <c r="AF63" s="109"/>
      <c r="AG63" s="111">
        <f>AG61+AG62</f>
        <v>1768.9488950000004</v>
      </c>
      <c r="AH63" s="112"/>
      <c r="AI63" s="113">
        <f t="shared" si="50"/>
        <v>10.848000000000184</v>
      </c>
      <c r="AJ63" s="114">
        <f t="shared" si="54"/>
        <v>6.1702943391085535E-3</v>
      </c>
      <c r="AL63" s="109"/>
      <c r="AM63" s="109"/>
      <c r="AN63" s="111">
        <f>AN61+AN62</f>
        <v>1774.937895</v>
      </c>
      <c r="AO63" s="112"/>
      <c r="AP63" s="113">
        <f t="shared" si="51"/>
        <v>5.988999999999578</v>
      </c>
      <c r="AQ63" s="114">
        <f t="shared" si="55"/>
        <v>3.3856263552484236E-3</v>
      </c>
    </row>
    <row r="64" spans="2:43" ht="15.75" customHeight="1" x14ac:dyDescent="0.2">
      <c r="B64" s="268" t="s">
        <v>54</v>
      </c>
      <c r="C64" s="268"/>
      <c r="D64" s="268"/>
      <c r="E64" s="21"/>
      <c r="F64" s="116"/>
      <c r="G64" s="107"/>
      <c r="H64" s="117">
        <f>ROUND(-H63*10%,2)</f>
        <v>-172.75</v>
      </c>
      <c r="I64" s="109"/>
      <c r="J64" s="109"/>
      <c r="K64" s="109"/>
      <c r="L64" s="118">
        <f>ROUND(-L63*10%,2)</f>
        <v>-170.86</v>
      </c>
      <c r="M64" s="112"/>
      <c r="N64" s="118">
        <f t="shared" si="41"/>
        <v>1.8899999999999864</v>
      </c>
      <c r="O64" s="119">
        <f t="shared" si="28"/>
        <v>-1.0940665701881253E-2</v>
      </c>
      <c r="Q64" s="109"/>
      <c r="R64" s="109"/>
      <c r="S64" s="118">
        <f>ROUND(-S63*10%,2)</f>
        <v>-174.49</v>
      </c>
      <c r="T64" s="112"/>
      <c r="U64" s="118">
        <f t="shared" si="1"/>
        <v>-3.6299999999999955</v>
      </c>
      <c r="V64" s="119">
        <f t="shared" si="52"/>
        <v>2.1245464122673505E-2</v>
      </c>
      <c r="X64" s="109"/>
      <c r="Y64" s="109"/>
      <c r="Z64" s="118">
        <f>ROUND(-Z63*10%,2)</f>
        <v>-175.81</v>
      </c>
      <c r="AA64" s="112"/>
      <c r="AB64" s="118">
        <f t="shared" si="3"/>
        <v>-1.3199999999999932</v>
      </c>
      <c r="AC64" s="119">
        <f t="shared" si="53"/>
        <v>7.5649034328614424E-3</v>
      </c>
      <c r="AE64" s="109"/>
      <c r="AF64" s="109"/>
      <c r="AG64" s="118">
        <f>ROUND(-AG63*10%,2)</f>
        <v>-176.89</v>
      </c>
      <c r="AH64" s="112"/>
      <c r="AI64" s="118">
        <f t="shared" si="50"/>
        <v>-1.0799999999999841</v>
      </c>
      <c r="AJ64" s="119">
        <f t="shared" si="54"/>
        <v>6.1429952789942783E-3</v>
      </c>
      <c r="AL64" s="109"/>
      <c r="AM64" s="109"/>
      <c r="AN64" s="118">
        <f>ROUND(-AN63*10%,2)</f>
        <v>-177.49</v>
      </c>
      <c r="AO64" s="112"/>
      <c r="AP64" s="118">
        <f t="shared" si="51"/>
        <v>-0.60000000000002274</v>
      </c>
      <c r="AQ64" s="119">
        <f t="shared" si="55"/>
        <v>3.3919384928487919E-3</v>
      </c>
    </row>
    <row r="65" spans="1:43" ht="13.5" thickBot="1" x14ac:dyDescent="0.25">
      <c r="B65" s="269" t="s">
        <v>55</v>
      </c>
      <c r="C65" s="269"/>
      <c r="D65" s="269"/>
      <c r="E65" s="120"/>
      <c r="F65" s="121"/>
      <c r="G65" s="122"/>
      <c r="H65" s="123">
        <f>H63+H64</f>
        <v>1554.7106060000001</v>
      </c>
      <c r="I65" s="124"/>
      <c r="J65" s="124"/>
      <c r="K65" s="124"/>
      <c r="L65" s="125">
        <f>L63+L64</f>
        <v>1537.7129949999999</v>
      </c>
      <c r="M65" s="126"/>
      <c r="N65" s="127">
        <f t="shared" si="41"/>
        <v>-16.997611000000234</v>
      </c>
      <c r="O65" s="128">
        <f t="shared" si="28"/>
        <v>-1.0932974236106957E-2</v>
      </c>
      <c r="Q65" s="124"/>
      <c r="R65" s="124"/>
      <c r="S65" s="125">
        <f>S63+S64</f>
        <v>1570.3898950000003</v>
      </c>
      <c r="T65" s="126"/>
      <c r="U65" s="127">
        <f t="shared" si="1"/>
        <v>32.676900000000387</v>
      </c>
      <c r="V65" s="128">
        <f t="shared" si="52"/>
        <v>2.1250324414407638E-2</v>
      </c>
      <c r="X65" s="124"/>
      <c r="Y65" s="124"/>
      <c r="Z65" s="125">
        <f>Z63+Z64</f>
        <v>1582.2908950000003</v>
      </c>
      <c r="AA65" s="126"/>
      <c r="AB65" s="127">
        <f t="shared" si="3"/>
        <v>11.901000000000067</v>
      </c>
      <c r="AC65" s="128">
        <f t="shared" si="53"/>
        <v>7.5783727581869506E-3</v>
      </c>
      <c r="AE65" s="124"/>
      <c r="AF65" s="124"/>
      <c r="AG65" s="125">
        <f>AG63+AG64</f>
        <v>1592.0588950000006</v>
      </c>
      <c r="AH65" s="126"/>
      <c r="AI65" s="127">
        <f t="shared" si="50"/>
        <v>9.7680000000002565</v>
      </c>
      <c r="AJ65" s="128">
        <f t="shared" si="54"/>
        <v>6.1733275662944733E-3</v>
      </c>
      <c r="AL65" s="124"/>
      <c r="AM65" s="124"/>
      <c r="AN65" s="125">
        <f>AN63+AN64</f>
        <v>1597.447895</v>
      </c>
      <c r="AO65" s="126"/>
      <c r="AP65" s="127">
        <f t="shared" si="51"/>
        <v>5.3889999999994416</v>
      </c>
      <c r="AQ65" s="128">
        <f t="shared" si="55"/>
        <v>3.3849250281657701E-3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1595.3262000000002</v>
      </c>
      <c r="I67" s="140"/>
      <c r="J67" s="141"/>
      <c r="K67" s="141"/>
      <c r="L67" s="143">
        <f>SUM(L58:L59,L50,L51:L54)</f>
        <v>1578.6115000000002</v>
      </c>
      <c r="M67" s="142"/>
      <c r="N67" s="143">
        <f t="shared" ref="N67:N71" si="56">L67-H67</f>
        <v>-16.714699999999993</v>
      </c>
      <c r="O67" s="104">
        <f t="shared" ref="O67:O71" si="57">IF((H67)=0,"",(N67/H67))</f>
        <v>-1.0477292982463393E-2</v>
      </c>
      <c r="Q67" s="141"/>
      <c r="R67" s="141"/>
      <c r="S67" s="143">
        <f>SUM(S58:S59,S50,S51:S54)</f>
        <v>1610.7415000000001</v>
      </c>
      <c r="T67" s="142"/>
      <c r="U67" s="143">
        <f t="shared" si="1"/>
        <v>32.129999999999882</v>
      </c>
      <c r="V67" s="104">
        <f t="shared" si="52"/>
        <v>2.0353329492405117E-2</v>
      </c>
      <c r="X67" s="141"/>
      <c r="Y67" s="141"/>
      <c r="Z67" s="143">
        <f>SUM(Z58:Z59,Z50,Z51:Z54)</f>
        <v>1622.4415000000001</v>
      </c>
      <c r="AA67" s="142"/>
      <c r="AB67" s="143">
        <f t="shared" si="3"/>
        <v>11.700000000000045</v>
      </c>
      <c r="AC67" s="104">
        <f t="shared" si="53"/>
        <v>7.2637353665998203E-3</v>
      </c>
      <c r="AE67" s="141"/>
      <c r="AF67" s="141"/>
      <c r="AG67" s="143">
        <f>SUM(AG58:AG59,AG50,AG51:AG54)</f>
        <v>1632.0415</v>
      </c>
      <c r="AH67" s="142"/>
      <c r="AI67" s="143">
        <f t="shared" ref="AI67:AI71" si="58">AG67-Z67</f>
        <v>9.5999999999999091</v>
      </c>
      <c r="AJ67" s="104">
        <f t="shared" si="54"/>
        <v>5.9170084098563239E-3</v>
      </c>
      <c r="AL67" s="141"/>
      <c r="AM67" s="141"/>
      <c r="AN67" s="143">
        <f>SUM(AN58:AN59,AN50,AN51:AN54)</f>
        <v>1637.3415000000002</v>
      </c>
      <c r="AO67" s="142"/>
      <c r="AP67" s="143">
        <f t="shared" ref="AP67:AP71" si="59">AN67-AG67</f>
        <v>5.3000000000001819</v>
      </c>
      <c r="AQ67" s="104">
        <f t="shared" si="55"/>
        <v>3.2474664400385538E-3</v>
      </c>
    </row>
    <row r="68" spans="1:43" s="85" customFormat="1" x14ac:dyDescent="0.2">
      <c r="B68" s="144" t="s">
        <v>52</v>
      </c>
      <c r="C68" s="79"/>
      <c r="D68" s="79"/>
      <c r="E68" s="79"/>
      <c r="F68" s="145">
        <v>0.13</v>
      </c>
      <c r="G68" s="138"/>
      <c r="H68" s="146">
        <f>H67*F68</f>
        <v>207.39240600000002</v>
      </c>
      <c r="I68" s="147"/>
      <c r="J68" s="148">
        <v>0.13</v>
      </c>
      <c r="K68" s="149"/>
      <c r="L68" s="152">
        <f>L67*J68</f>
        <v>205.21949500000002</v>
      </c>
      <c r="M68" s="151"/>
      <c r="N68" s="152">
        <f t="shared" si="56"/>
        <v>-2.1729109999999991</v>
      </c>
      <c r="O68" s="114">
        <f t="shared" si="57"/>
        <v>-1.0477292982463393E-2</v>
      </c>
      <c r="Q68" s="148">
        <v>0.13</v>
      </c>
      <c r="R68" s="149"/>
      <c r="S68" s="150">
        <f>S67*Q68</f>
        <v>209.39639500000001</v>
      </c>
      <c r="T68" s="151"/>
      <c r="U68" s="152">
        <f t="shared" si="1"/>
        <v>4.1768999999999892</v>
      </c>
      <c r="V68" s="114">
        <f t="shared" si="52"/>
        <v>2.0353329492405137E-2</v>
      </c>
      <c r="X68" s="148">
        <v>0.13</v>
      </c>
      <c r="Y68" s="149"/>
      <c r="Z68" s="150">
        <f>Z67*X68</f>
        <v>210.91739500000003</v>
      </c>
      <c r="AA68" s="151"/>
      <c r="AB68" s="152">
        <f t="shared" si="3"/>
        <v>1.521000000000015</v>
      </c>
      <c r="AC68" s="114">
        <f t="shared" si="53"/>
        <v>7.2637353665998636E-3</v>
      </c>
      <c r="AE68" s="148">
        <v>0.13</v>
      </c>
      <c r="AF68" s="149"/>
      <c r="AG68" s="152">
        <f>AG67*AE68</f>
        <v>212.16539500000002</v>
      </c>
      <c r="AH68" s="151"/>
      <c r="AI68" s="152">
        <f t="shared" si="58"/>
        <v>1.2479999999999905</v>
      </c>
      <c r="AJ68" s="114">
        <f t="shared" si="54"/>
        <v>5.9170084098563343E-3</v>
      </c>
      <c r="AL68" s="148">
        <v>0.13</v>
      </c>
      <c r="AM68" s="149"/>
      <c r="AN68" s="150">
        <f>AN67*AL68</f>
        <v>212.85439500000004</v>
      </c>
      <c r="AO68" s="151"/>
      <c r="AP68" s="152">
        <f t="shared" si="59"/>
        <v>0.68900000000002137</v>
      </c>
      <c r="AQ68" s="114">
        <f t="shared" si="55"/>
        <v>3.247466440038543E-3</v>
      </c>
    </row>
    <row r="69" spans="1:43" s="85" customFormat="1" x14ac:dyDescent="0.2">
      <c r="B69" s="153" t="s">
        <v>53</v>
      </c>
      <c r="C69" s="79"/>
      <c r="D69" s="79"/>
      <c r="E69" s="79"/>
      <c r="F69" s="154"/>
      <c r="G69" s="155"/>
      <c r="H69" s="146">
        <f>H67+H68</f>
        <v>1802.7186060000001</v>
      </c>
      <c r="I69" s="147"/>
      <c r="J69" s="147"/>
      <c r="K69" s="147"/>
      <c r="L69" s="150">
        <f>L67+L68</f>
        <v>1783.8309950000003</v>
      </c>
      <c r="M69" s="151"/>
      <c r="N69" s="152">
        <f t="shared" si="56"/>
        <v>-18.887610999999879</v>
      </c>
      <c r="O69" s="114">
        <f t="shared" si="57"/>
        <v>-1.047729298246333E-2</v>
      </c>
      <c r="Q69" s="147"/>
      <c r="R69" s="147"/>
      <c r="S69" s="150">
        <f>S67+S68</f>
        <v>1820.1378950000001</v>
      </c>
      <c r="T69" s="151"/>
      <c r="U69" s="152">
        <f t="shared" si="1"/>
        <v>36.306899999999814</v>
      </c>
      <c r="V69" s="114">
        <f t="shared" si="52"/>
        <v>2.0353329492405085E-2</v>
      </c>
      <c r="X69" s="147"/>
      <c r="Y69" s="147"/>
      <c r="Z69" s="150">
        <f>Z67+Z68</f>
        <v>1833.3588950000001</v>
      </c>
      <c r="AA69" s="151"/>
      <c r="AB69" s="152">
        <f t="shared" si="3"/>
        <v>13.221000000000004</v>
      </c>
      <c r="AC69" s="114">
        <f t="shared" si="53"/>
        <v>7.2637353665997943E-3</v>
      </c>
      <c r="AE69" s="147"/>
      <c r="AF69" s="147"/>
      <c r="AG69" s="150">
        <f>AG67+AG68</f>
        <v>1844.206895</v>
      </c>
      <c r="AH69" s="151"/>
      <c r="AI69" s="152">
        <f t="shared" si="58"/>
        <v>10.847999999999956</v>
      </c>
      <c r="AJ69" s="114">
        <f t="shared" si="54"/>
        <v>5.917008409856356E-3</v>
      </c>
      <c r="AL69" s="147"/>
      <c r="AM69" s="147"/>
      <c r="AN69" s="150">
        <f>AN67+AN68</f>
        <v>1850.1958950000003</v>
      </c>
      <c r="AO69" s="151"/>
      <c r="AP69" s="152">
        <f t="shared" si="59"/>
        <v>5.9890000000002601</v>
      </c>
      <c r="AQ69" s="114">
        <f t="shared" si="55"/>
        <v>3.2474664400385838E-3</v>
      </c>
    </row>
    <row r="70" spans="1:43" s="85" customFormat="1" ht="15.75" customHeight="1" x14ac:dyDescent="0.2">
      <c r="B70" s="270" t="s">
        <v>54</v>
      </c>
      <c r="C70" s="270"/>
      <c r="D70" s="270"/>
      <c r="E70" s="79"/>
      <c r="F70" s="154"/>
      <c r="G70" s="155"/>
      <c r="H70" s="156">
        <f>ROUND(-H69*10%,2)</f>
        <v>-180.27</v>
      </c>
      <c r="I70" s="147"/>
      <c r="J70" s="147"/>
      <c r="K70" s="147"/>
      <c r="L70" s="157">
        <f>ROUND(-L69*10%,2)</f>
        <v>-178.38</v>
      </c>
      <c r="M70" s="151"/>
      <c r="N70" s="157">
        <f t="shared" si="56"/>
        <v>1.8900000000000148</v>
      </c>
      <c r="O70" s="119">
        <f t="shared" si="57"/>
        <v>-1.0484273589615657E-2</v>
      </c>
      <c r="Q70" s="147"/>
      <c r="R70" s="147"/>
      <c r="S70" s="157">
        <f>ROUND(-S69*10%,2)</f>
        <v>-182.01</v>
      </c>
      <c r="T70" s="151"/>
      <c r="U70" s="157">
        <f t="shared" si="1"/>
        <v>-3.6299999999999955</v>
      </c>
      <c r="V70" s="119">
        <f t="shared" si="52"/>
        <v>2.0349815001681777E-2</v>
      </c>
      <c r="X70" s="147"/>
      <c r="Y70" s="147"/>
      <c r="Z70" s="157">
        <f>ROUND(-Z69*10%,2)</f>
        <v>-183.34</v>
      </c>
      <c r="AA70" s="151"/>
      <c r="AB70" s="157">
        <f t="shared" si="3"/>
        <v>-1.3300000000000125</v>
      </c>
      <c r="AC70" s="119">
        <f t="shared" si="53"/>
        <v>7.3072908081974206E-3</v>
      </c>
      <c r="AE70" s="147"/>
      <c r="AF70" s="147"/>
      <c r="AG70" s="157">
        <f>ROUND(-AG69*10%,2)</f>
        <v>-184.42</v>
      </c>
      <c r="AH70" s="151"/>
      <c r="AI70" s="157">
        <f t="shared" si="58"/>
        <v>-1.0799999999999841</v>
      </c>
      <c r="AJ70" s="119">
        <f t="shared" si="54"/>
        <v>5.8906948838223193E-3</v>
      </c>
      <c r="AL70" s="147"/>
      <c r="AM70" s="147"/>
      <c r="AN70" s="157">
        <f>ROUND(-AN69*10%,2)</f>
        <v>-185.02</v>
      </c>
      <c r="AO70" s="151"/>
      <c r="AP70" s="157">
        <f t="shared" si="59"/>
        <v>-0.60000000000002274</v>
      </c>
      <c r="AQ70" s="119">
        <f t="shared" si="55"/>
        <v>3.2534432274158049E-3</v>
      </c>
    </row>
    <row r="71" spans="1:43" s="85" customFormat="1" ht="13.5" thickBot="1" x14ac:dyDescent="0.25">
      <c r="B71" s="267" t="s">
        <v>57</v>
      </c>
      <c r="C71" s="267"/>
      <c r="D71" s="267"/>
      <c r="E71" s="158"/>
      <c r="F71" s="159"/>
      <c r="G71" s="160"/>
      <c r="H71" s="161">
        <f>SUM(H69:H70)</f>
        <v>1622.4486060000002</v>
      </c>
      <c r="I71" s="162"/>
      <c r="J71" s="162"/>
      <c r="K71" s="162"/>
      <c r="L71" s="163">
        <f>SUM(L69:L70)</f>
        <v>1605.4509950000001</v>
      </c>
      <c r="M71" s="164"/>
      <c r="N71" s="165">
        <f t="shared" si="56"/>
        <v>-16.997611000000006</v>
      </c>
      <c r="O71" s="166">
        <f t="shared" si="57"/>
        <v>-1.0476517368341222E-2</v>
      </c>
      <c r="Q71" s="162"/>
      <c r="R71" s="162"/>
      <c r="S71" s="163">
        <f>SUM(S69:S70)</f>
        <v>1638.1278950000001</v>
      </c>
      <c r="T71" s="164"/>
      <c r="U71" s="165">
        <f t="shared" si="1"/>
        <v>32.676899999999932</v>
      </c>
      <c r="V71" s="166">
        <f t="shared" si="52"/>
        <v>2.0353719983835401E-2</v>
      </c>
      <c r="X71" s="162"/>
      <c r="Y71" s="162"/>
      <c r="Z71" s="163">
        <f>SUM(Z69:Z70)</f>
        <v>1650.0188950000002</v>
      </c>
      <c r="AA71" s="164"/>
      <c r="AB71" s="165">
        <f t="shared" si="3"/>
        <v>11.891000000000076</v>
      </c>
      <c r="AC71" s="166">
        <f t="shared" si="53"/>
        <v>7.2588959850415557E-3</v>
      </c>
      <c r="AE71" s="162"/>
      <c r="AF71" s="162"/>
      <c r="AG71" s="163">
        <f>SUM(AG69:AG70)</f>
        <v>1659.786895</v>
      </c>
      <c r="AH71" s="164"/>
      <c r="AI71" s="165">
        <f t="shared" si="58"/>
        <v>9.7679999999998017</v>
      </c>
      <c r="AJ71" s="166">
        <f t="shared" si="54"/>
        <v>5.9199322078065057E-3</v>
      </c>
      <c r="AL71" s="162"/>
      <c r="AM71" s="162"/>
      <c r="AN71" s="163">
        <f>SUM(AN69:AN70)</f>
        <v>1665.1758950000003</v>
      </c>
      <c r="AO71" s="164"/>
      <c r="AP71" s="165">
        <f t="shared" si="59"/>
        <v>5.3890000000003511</v>
      </c>
      <c r="AQ71" s="166">
        <f t="shared" si="55"/>
        <v>3.246802355311012E-3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9" zoomScale="55" zoomScaleNormal="85" zoomScaleSheetLayoutView="5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71</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+'SC (1000)'!F23</f>
        <v>16.72</v>
      </c>
      <c r="G23" s="25">
        <v>1</v>
      </c>
      <c r="H23" s="26">
        <f>G23*F23</f>
        <v>16.72</v>
      </c>
      <c r="I23" s="27"/>
      <c r="J23" s="24">
        <f>+'SC (1000)'!J23</f>
        <v>17.23</v>
      </c>
      <c r="K23" s="29">
        <v>1</v>
      </c>
      <c r="L23" s="26">
        <f>K23*J23</f>
        <v>17.23</v>
      </c>
      <c r="M23" s="27"/>
      <c r="N23" s="30">
        <f>L23-H23</f>
        <v>0.51000000000000156</v>
      </c>
      <c r="O23" s="31">
        <f>IF((H23)=0,"",(N23/H23))</f>
        <v>3.0502392344497704E-2</v>
      </c>
      <c r="Q23" s="24">
        <f>+'SC (1000)'!Q23</f>
        <v>17.87</v>
      </c>
      <c r="R23" s="29">
        <v>1</v>
      </c>
      <c r="S23" s="26">
        <f>R23*Q23</f>
        <v>17.87</v>
      </c>
      <c r="T23" s="27"/>
      <c r="U23" s="30">
        <f>S23-L23</f>
        <v>0.64000000000000057</v>
      </c>
      <c r="V23" s="31">
        <f>IF((L23)=0,"",(U23/L23))</f>
        <v>3.7144515380150935E-2</v>
      </c>
      <c r="X23" s="24">
        <f>+'SC (1000)'!X23</f>
        <v>18.57</v>
      </c>
      <c r="Y23" s="29">
        <v>1</v>
      </c>
      <c r="Z23" s="26">
        <f>Y23*X23</f>
        <v>18.57</v>
      </c>
      <c r="AA23" s="27"/>
      <c r="AB23" s="30">
        <f>Z23-S23</f>
        <v>0.69999999999999929</v>
      </c>
      <c r="AC23" s="31">
        <f>IF((S23)=0,"",(AB23/S23))</f>
        <v>3.9171796306659165E-2</v>
      </c>
      <c r="AE23" s="24">
        <f>+'SC (1000)'!AE23</f>
        <v>19.170000000000002</v>
      </c>
      <c r="AF23" s="29">
        <v>1</v>
      </c>
      <c r="AG23" s="26">
        <f>AF23*AE23</f>
        <v>19.170000000000002</v>
      </c>
      <c r="AH23" s="27"/>
      <c r="AI23" s="30">
        <f>AG23-Z23</f>
        <v>0.60000000000000142</v>
      </c>
      <c r="AJ23" s="31">
        <f>IF((Z23)=0,"",(AI23/Z23))</f>
        <v>3.2310177705977459E-2</v>
      </c>
      <c r="AL23" s="24">
        <f>+'SC (1000)'!AL23</f>
        <v>19.47</v>
      </c>
      <c r="AM23" s="29">
        <v>1</v>
      </c>
      <c r="AN23" s="26">
        <f>AM23*AL23</f>
        <v>19.47</v>
      </c>
      <c r="AO23" s="27"/>
      <c r="AP23" s="30">
        <f>AN23-AG23</f>
        <v>0.29999999999999716</v>
      </c>
      <c r="AQ23" s="31">
        <f>IF((AG23)=0,"",(AP23/AG23))</f>
        <v>1.564945226917043E-2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15000</v>
      </c>
      <c r="H29" s="26">
        <f t="shared" si="0"/>
        <v>315</v>
      </c>
      <c r="I29" s="27"/>
      <c r="J29" s="24">
        <f>+'SC (1000)'!J29</f>
        <v>2.1600000000000001E-2</v>
      </c>
      <c r="K29" s="25">
        <f>$F$18</f>
        <v>15000</v>
      </c>
      <c r="L29" s="26">
        <f t="shared" si="9"/>
        <v>324</v>
      </c>
      <c r="M29" s="27"/>
      <c r="N29" s="30">
        <f t="shared" si="10"/>
        <v>9</v>
      </c>
      <c r="O29" s="31">
        <f t="shared" si="11"/>
        <v>2.8571428571428571E-2</v>
      </c>
      <c r="Q29" s="24">
        <f>+'SC (1000)'!Q29</f>
        <v>2.2700000000000001E-2</v>
      </c>
      <c r="R29" s="25">
        <f>$F$18</f>
        <v>15000</v>
      </c>
      <c r="S29" s="26">
        <f t="shared" si="12"/>
        <v>340.5</v>
      </c>
      <c r="T29" s="27"/>
      <c r="U29" s="30">
        <f t="shared" si="1"/>
        <v>16.5</v>
      </c>
      <c r="V29" s="31">
        <f t="shared" si="2"/>
        <v>5.0925925925925923E-2</v>
      </c>
      <c r="X29" s="24">
        <f>+'SC (1000)'!X29</f>
        <v>2.3800000000000002E-2</v>
      </c>
      <c r="Y29" s="25">
        <f>$F$18</f>
        <v>15000</v>
      </c>
      <c r="Z29" s="26">
        <f t="shared" si="13"/>
        <v>357</v>
      </c>
      <c r="AA29" s="27"/>
      <c r="AB29" s="30">
        <f t="shared" si="3"/>
        <v>16.5</v>
      </c>
      <c r="AC29" s="31">
        <f t="shared" si="4"/>
        <v>4.8458149779735685E-2</v>
      </c>
      <c r="AE29" s="24">
        <f>+'SC (1000)'!AE29</f>
        <v>2.47E-2</v>
      </c>
      <c r="AF29" s="25">
        <f>$F$18</f>
        <v>15000</v>
      </c>
      <c r="AG29" s="26">
        <f t="shared" si="14"/>
        <v>370.5</v>
      </c>
      <c r="AH29" s="27"/>
      <c r="AI29" s="30">
        <f t="shared" si="5"/>
        <v>13.5</v>
      </c>
      <c r="AJ29" s="31">
        <f t="shared" si="6"/>
        <v>3.7815126050420166E-2</v>
      </c>
      <c r="AL29" s="24">
        <f>+'SC (1000)'!AL29</f>
        <v>2.52E-2</v>
      </c>
      <c r="AM29" s="25">
        <f>$F$18</f>
        <v>15000</v>
      </c>
      <c r="AN29" s="26">
        <f t="shared" si="15"/>
        <v>378</v>
      </c>
      <c r="AO29" s="27"/>
      <c r="AP29" s="30">
        <f t="shared" si="7"/>
        <v>7.5</v>
      </c>
      <c r="AQ29" s="31">
        <f t="shared" si="8"/>
        <v>2.0242914979757085E-2</v>
      </c>
    </row>
    <row r="30" spans="2:43" x14ac:dyDescent="0.2">
      <c r="B30" s="21" t="s">
        <v>31</v>
      </c>
      <c r="C30" s="21"/>
      <c r="D30" s="22"/>
      <c r="E30" s="23"/>
      <c r="F30" s="24"/>
      <c r="G30" s="25">
        <f t="shared" ref="G30" si="16">$F$18</f>
        <v>15000</v>
      </c>
      <c r="H30" s="26">
        <f t="shared" si="0"/>
        <v>0</v>
      </c>
      <c r="I30" s="27"/>
      <c r="J30" s="24"/>
      <c r="K30" s="25">
        <f t="shared" ref="K30:K38" si="17">$F$18</f>
        <v>15000</v>
      </c>
      <c r="L30" s="26">
        <f t="shared" si="9"/>
        <v>0</v>
      </c>
      <c r="M30" s="27"/>
      <c r="N30" s="30">
        <f t="shared" si="10"/>
        <v>0</v>
      </c>
      <c r="O30" s="31" t="str">
        <f t="shared" si="11"/>
        <v/>
      </c>
      <c r="Q30" s="24"/>
      <c r="R30" s="25">
        <f t="shared" ref="R30:R38" si="18">$F$18</f>
        <v>15000</v>
      </c>
      <c r="S30" s="26">
        <f t="shared" si="12"/>
        <v>0</v>
      </c>
      <c r="T30" s="27"/>
      <c r="U30" s="30">
        <f t="shared" si="1"/>
        <v>0</v>
      </c>
      <c r="V30" s="31" t="str">
        <f t="shared" si="2"/>
        <v/>
      </c>
      <c r="X30" s="24"/>
      <c r="Y30" s="25">
        <f t="shared" ref="Y30:Y38" si="19">$F$18</f>
        <v>15000</v>
      </c>
      <c r="Z30" s="26">
        <f t="shared" si="13"/>
        <v>0</v>
      </c>
      <c r="AA30" s="27"/>
      <c r="AB30" s="30">
        <f t="shared" si="3"/>
        <v>0</v>
      </c>
      <c r="AC30" s="31" t="str">
        <f t="shared" si="4"/>
        <v/>
      </c>
      <c r="AE30" s="24"/>
      <c r="AF30" s="25">
        <f t="shared" ref="AF30:AF38" si="20">$F$18</f>
        <v>15000</v>
      </c>
      <c r="AG30" s="26">
        <f t="shared" si="14"/>
        <v>0</v>
      </c>
      <c r="AH30" s="27"/>
      <c r="AI30" s="30">
        <f t="shared" si="5"/>
        <v>0</v>
      </c>
      <c r="AJ30" s="31" t="str">
        <f t="shared" si="6"/>
        <v/>
      </c>
      <c r="AL30" s="24"/>
      <c r="AM30" s="25">
        <f t="shared" ref="AM30:AM38" si="21">$F$18</f>
        <v>15000</v>
      </c>
      <c r="AN30" s="26">
        <f t="shared" si="15"/>
        <v>0</v>
      </c>
      <c r="AO30" s="27"/>
      <c r="AP30" s="30">
        <f t="shared" si="7"/>
        <v>0</v>
      </c>
      <c r="AQ30" s="31" t="str">
        <f t="shared" si="8"/>
        <v/>
      </c>
    </row>
    <row r="31" spans="2:43" x14ac:dyDescent="0.2">
      <c r="B31" s="21" t="s">
        <v>32</v>
      </c>
      <c r="C31" s="21"/>
      <c r="D31" s="22" t="s">
        <v>30</v>
      </c>
      <c r="E31" s="23"/>
      <c r="F31" s="24">
        <f>+'SC (1000)'!F31</f>
        <v>0</v>
      </c>
      <c r="G31" s="25">
        <f>$F$18</f>
        <v>15000</v>
      </c>
      <c r="H31" s="26">
        <f t="shared" si="0"/>
        <v>0</v>
      </c>
      <c r="I31" s="27"/>
      <c r="J31" s="50">
        <f>+'SC (1000)'!J31</f>
        <v>2.3000000000000001E-4</v>
      </c>
      <c r="K31" s="25">
        <f t="shared" si="17"/>
        <v>15000</v>
      </c>
      <c r="L31" s="26">
        <f t="shared" si="9"/>
        <v>3.45</v>
      </c>
      <c r="M31" s="27"/>
      <c r="N31" s="30">
        <f t="shared" si="10"/>
        <v>3.45</v>
      </c>
      <c r="O31" s="31" t="str">
        <f t="shared" si="11"/>
        <v/>
      </c>
      <c r="Q31" s="24">
        <f>+'SC (1000)'!Q31</f>
        <v>0</v>
      </c>
      <c r="R31" s="25">
        <f t="shared" si="18"/>
        <v>15000</v>
      </c>
      <c r="S31" s="26">
        <f t="shared" si="12"/>
        <v>0</v>
      </c>
      <c r="T31" s="27"/>
      <c r="U31" s="30">
        <f t="shared" si="1"/>
        <v>-3.45</v>
      </c>
      <c r="V31" s="31">
        <f t="shared" si="2"/>
        <v>-1</v>
      </c>
      <c r="X31" s="24">
        <f>+'SC (1000)'!X31</f>
        <v>0</v>
      </c>
      <c r="Y31" s="25">
        <f t="shared" si="19"/>
        <v>15000</v>
      </c>
      <c r="Z31" s="26">
        <f t="shared" si="13"/>
        <v>0</v>
      </c>
      <c r="AA31" s="27"/>
      <c r="AB31" s="30">
        <f t="shared" si="3"/>
        <v>0</v>
      </c>
      <c r="AC31" s="31" t="str">
        <f t="shared" si="4"/>
        <v/>
      </c>
      <c r="AE31" s="24">
        <f>+'SC (1000)'!AE31</f>
        <v>0</v>
      </c>
      <c r="AF31" s="25">
        <f t="shared" si="20"/>
        <v>15000</v>
      </c>
      <c r="AG31" s="26">
        <f t="shared" si="14"/>
        <v>0</v>
      </c>
      <c r="AH31" s="27"/>
      <c r="AI31" s="30">
        <f t="shared" si="5"/>
        <v>0</v>
      </c>
      <c r="AJ31" s="31" t="str">
        <f t="shared" si="6"/>
        <v/>
      </c>
      <c r="AL31" s="24">
        <f>+'SC (1000)'!AL31</f>
        <v>0</v>
      </c>
      <c r="AM31" s="25">
        <f t="shared" si="21"/>
        <v>15000</v>
      </c>
      <c r="AN31" s="26">
        <f t="shared" si="15"/>
        <v>0</v>
      </c>
      <c r="AO31" s="27"/>
      <c r="AP31" s="30">
        <f t="shared" si="7"/>
        <v>0</v>
      </c>
      <c r="AQ31" s="31" t="str">
        <f t="shared" si="8"/>
        <v/>
      </c>
    </row>
    <row r="32" spans="2:43" x14ac:dyDescent="0.2">
      <c r="B32" s="33"/>
      <c r="C32" s="21"/>
      <c r="D32" s="22"/>
      <c r="E32" s="23"/>
      <c r="F32" s="24"/>
      <c r="G32" s="25">
        <f t="shared" ref="G32:G38" si="22">$F$18</f>
        <v>15000</v>
      </c>
      <c r="H32" s="26">
        <f t="shared" si="0"/>
        <v>0</v>
      </c>
      <c r="I32" s="27"/>
      <c r="J32" s="28"/>
      <c r="K32" s="25">
        <f t="shared" si="17"/>
        <v>15000</v>
      </c>
      <c r="L32" s="26">
        <f t="shared" si="9"/>
        <v>0</v>
      </c>
      <c r="M32" s="27"/>
      <c r="N32" s="30">
        <f t="shared" si="10"/>
        <v>0</v>
      </c>
      <c r="O32" s="31" t="str">
        <f t="shared" si="11"/>
        <v/>
      </c>
      <c r="Q32" s="28"/>
      <c r="R32" s="25">
        <f t="shared" si="18"/>
        <v>15000</v>
      </c>
      <c r="S32" s="26">
        <f t="shared" si="12"/>
        <v>0</v>
      </c>
      <c r="T32" s="27"/>
      <c r="U32" s="30">
        <f t="shared" si="1"/>
        <v>0</v>
      </c>
      <c r="V32" s="31" t="str">
        <f t="shared" si="2"/>
        <v/>
      </c>
      <c r="X32" s="28"/>
      <c r="Y32" s="25">
        <f t="shared" si="19"/>
        <v>15000</v>
      </c>
      <c r="Z32" s="26">
        <f t="shared" si="13"/>
        <v>0</v>
      </c>
      <c r="AA32" s="27"/>
      <c r="AB32" s="30">
        <f t="shared" si="3"/>
        <v>0</v>
      </c>
      <c r="AC32" s="31" t="str">
        <f t="shared" si="4"/>
        <v/>
      </c>
      <c r="AE32" s="28"/>
      <c r="AF32" s="25">
        <f t="shared" si="20"/>
        <v>15000</v>
      </c>
      <c r="AG32" s="26">
        <f t="shared" si="14"/>
        <v>0</v>
      </c>
      <c r="AH32" s="27"/>
      <c r="AI32" s="30">
        <f t="shared" si="5"/>
        <v>0</v>
      </c>
      <c r="AJ32" s="31" t="str">
        <f t="shared" si="6"/>
        <v/>
      </c>
      <c r="AL32" s="28"/>
      <c r="AM32" s="25">
        <f t="shared" si="21"/>
        <v>15000</v>
      </c>
      <c r="AN32" s="26">
        <f t="shared" si="15"/>
        <v>0</v>
      </c>
      <c r="AO32" s="27"/>
      <c r="AP32" s="30">
        <f t="shared" si="7"/>
        <v>0</v>
      </c>
      <c r="AQ32" s="31" t="str">
        <f t="shared" si="8"/>
        <v/>
      </c>
    </row>
    <row r="33" spans="2:43" x14ac:dyDescent="0.2">
      <c r="B33" s="33"/>
      <c r="C33" s="21"/>
      <c r="D33" s="22"/>
      <c r="E33" s="23"/>
      <c r="F33" s="24"/>
      <c r="G33" s="25">
        <f t="shared" si="22"/>
        <v>15000</v>
      </c>
      <c r="H33" s="26">
        <f t="shared" si="0"/>
        <v>0</v>
      </c>
      <c r="I33" s="27"/>
      <c r="J33" s="28"/>
      <c r="K33" s="25">
        <f t="shared" si="17"/>
        <v>15000</v>
      </c>
      <c r="L33" s="26">
        <f t="shared" si="9"/>
        <v>0</v>
      </c>
      <c r="M33" s="27"/>
      <c r="N33" s="30">
        <f t="shared" si="10"/>
        <v>0</v>
      </c>
      <c r="O33" s="31" t="str">
        <f t="shared" si="11"/>
        <v/>
      </c>
      <c r="Q33" s="28"/>
      <c r="R33" s="25">
        <f t="shared" si="18"/>
        <v>15000</v>
      </c>
      <c r="S33" s="26">
        <f t="shared" si="12"/>
        <v>0</v>
      </c>
      <c r="T33" s="27"/>
      <c r="U33" s="30">
        <f t="shared" si="1"/>
        <v>0</v>
      </c>
      <c r="V33" s="31" t="str">
        <f t="shared" si="2"/>
        <v/>
      </c>
      <c r="X33" s="28"/>
      <c r="Y33" s="25">
        <f t="shared" si="19"/>
        <v>15000</v>
      </c>
      <c r="Z33" s="26">
        <f t="shared" si="13"/>
        <v>0</v>
      </c>
      <c r="AA33" s="27"/>
      <c r="AB33" s="30">
        <f t="shared" si="3"/>
        <v>0</v>
      </c>
      <c r="AC33" s="31" t="str">
        <f t="shared" si="4"/>
        <v/>
      </c>
      <c r="AE33" s="28"/>
      <c r="AF33" s="25">
        <f t="shared" si="20"/>
        <v>15000</v>
      </c>
      <c r="AG33" s="26">
        <f t="shared" si="14"/>
        <v>0</v>
      </c>
      <c r="AH33" s="27"/>
      <c r="AI33" s="30">
        <f t="shared" si="5"/>
        <v>0</v>
      </c>
      <c r="AJ33" s="31" t="str">
        <f t="shared" si="6"/>
        <v/>
      </c>
      <c r="AL33" s="28"/>
      <c r="AM33" s="25">
        <f t="shared" si="21"/>
        <v>15000</v>
      </c>
      <c r="AN33" s="26">
        <f t="shared" si="15"/>
        <v>0</v>
      </c>
      <c r="AO33" s="27"/>
      <c r="AP33" s="30">
        <f t="shared" si="7"/>
        <v>0</v>
      </c>
      <c r="AQ33" s="31" t="str">
        <f t="shared" si="8"/>
        <v/>
      </c>
    </row>
    <row r="34" spans="2:43" x14ac:dyDescent="0.2">
      <c r="B34" s="33"/>
      <c r="C34" s="21"/>
      <c r="D34" s="22"/>
      <c r="E34" s="23"/>
      <c r="F34" s="24"/>
      <c r="G34" s="25">
        <f t="shared" si="22"/>
        <v>15000</v>
      </c>
      <c r="H34" s="26">
        <f t="shared" si="0"/>
        <v>0</v>
      </c>
      <c r="I34" s="27"/>
      <c r="J34" s="28"/>
      <c r="K34" s="25">
        <f t="shared" si="17"/>
        <v>15000</v>
      </c>
      <c r="L34" s="26">
        <f t="shared" si="9"/>
        <v>0</v>
      </c>
      <c r="M34" s="27"/>
      <c r="N34" s="30">
        <f t="shared" si="10"/>
        <v>0</v>
      </c>
      <c r="O34" s="31" t="str">
        <f t="shared" si="11"/>
        <v/>
      </c>
      <c r="Q34" s="28"/>
      <c r="R34" s="25">
        <f t="shared" si="18"/>
        <v>15000</v>
      </c>
      <c r="S34" s="26">
        <f t="shared" si="12"/>
        <v>0</v>
      </c>
      <c r="T34" s="27"/>
      <c r="U34" s="30">
        <f t="shared" si="1"/>
        <v>0</v>
      </c>
      <c r="V34" s="31" t="str">
        <f t="shared" si="2"/>
        <v/>
      </c>
      <c r="X34" s="28"/>
      <c r="Y34" s="25">
        <f t="shared" si="19"/>
        <v>15000</v>
      </c>
      <c r="Z34" s="26">
        <f t="shared" si="13"/>
        <v>0</v>
      </c>
      <c r="AA34" s="27"/>
      <c r="AB34" s="30">
        <f t="shared" si="3"/>
        <v>0</v>
      </c>
      <c r="AC34" s="31" t="str">
        <f t="shared" si="4"/>
        <v/>
      </c>
      <c r="AE34" s="28"/>
      <c r="AF34" s="25">
        <f t="shared" si="20"/>
        <v>15000</v>
      </c>
      <c r="AG34" s="26">
        <f t="shared" si="14"/>
        <v>0</v>
      </c>
      <c r="AH34" s="27"/>
      <c r="AI34" s="30">
        <f t="shared" si="5"/>
        <v>0</v>
      </c>
      <c r="AJ34" s="31" t="str">
        <f t="shared" si="6"/>
        <v/>
      </c>
      <c r="AL34" s="28"/>
      <c r="AM34" s="25">
        <f t="shared" si="21"/>
        <v>15000</v>
      </c>
      <c r="AN34" s="26">
        <f t="shared" si="15"/>
        <v>0</v>
      </c>
      <c r="AO34" s="27"/>
      <c r="AP34" s="30">
        <f t="shared" si="7"/>
        <v>0</v>
      </c>
      <c r="AQ34" s="31" t="str">
        <f t="shared" si="8"/>
        <v/>
      </c>
    </row>
    <row r="35" spans="2:43" x14ac:dyDescent="0.2">
      <c r="B35" s="33"/>
      <c r="C35" s="21"/>
      <c r="D35" s="22"/>
      <c r="E35" s="23"/>
      <c r="F35" s="24"/>
      <c r="G35" s="25">
        <f t="shared" si="22"/>
        <v>15000</v>
      </c>
      <c r="H35" s="26">
        <f t="shared" si="0"/>
        <v>0</v>
      </c>
      <c r="I35" s="27"/>
      <c r="J35" s="28"/>
      <c r="K35" s="25">
        <f t="shared" si="17"/>
        <v>15000</v>
      </c>
      <c r="L35" s="26">
        <f t="shared" si="9"/>
        <v>0</v>
      </c>
      <c r="M35" s="27"/>
      <c r="N35" s="30">
        <f t="shared" si="10"/>
        <v>0</v>
      </c>
      <c r="O35" s="31" t="str">
        <f t="shared" si="11"/>
        <v/>
      </c>
      <c r="Q35" s="28"/>
      <c r="R35" s="25">
        <f t="shared" si="18"/>
        <v>15000</v>
      </c>
      <c r="S35" s="26">
        <f t="shared" si="12"/>
        <v>0</v>
      </c>
      <c r="T35" s="27"/>
      <c r="U35" s="30">
        <f t="shared" si="1"/>
        <v>0</v>
      </c>
      <c r="V35" s="31" t="str">
        <f t="shared" si="2"/>
        <v/>
      </c>
      <c r="X35" s="28"/>
      <c r="Y35" s="25">
        <f t="shared" si="19"/>
        <v>15000</v>
      </c>
      <c r="Z35" s="26">
        <f t="shared" si="13"/>
        <v>0</v>
      </c>
      <c r="AA35" s="27"/>
      <c r="AB35" s="30">
        <f t="shared" si="3"/>
        <v>0</v>
      </c>
      <c r="AC35" s="31" t="str">
        <f t="shared" si="4"/>
        <v/>
      </c>
      <c r="AE35" s="28"/>
      <c r="AF35" s="25">
        <f t="shared" si="20"/>
        <v>15000</v>
      </c>
      <c r="AG35" s="26">
        <f t="shared" si="14"/>
        <v>0</v>
      </c>
      <c r="AH35" s="27"/>
      <c r="AI35" s="30">
        <f t="shared" si="5"/>
        <v>0</v>
      </c>
      <c r="AJ35" s="31" t="str">
        <f t="shared" si="6"/>
        <v/>
      </c>
      <c r="AL35" s="28"/>
      <c r="AM35" s="25">
        <f t="shared" si="21"/>
        <v>15000</v>
      </c>
      <c r="AN35" s="26">
        <f t="shared" si="15"/>
        <v>0</v>
      </c>
      <c r="AO35" s="27"/>
      <c r="AP35" s="30">
        <f t="shared" si="7"/>
        <v>0</v>
      </c>
      <c r="AQ35" s="31" t="str">
        <f t="shared" si="8"/>
        <v/>
      </c>
    </row>
    <row r="36" spans="2:43" x14ac:dyDescent="0.2">
      <c r="B36" s="33"/>
      <c r="C36" s="21"/>
      <c r="D36" s="22"/>
      <c r="E36" s="23"/>
      <c r="F36" s="24"/>
      <c r="G36" s="25">
        <f t="shared" si="22"/>
        <v>15000</v>
      </c>
      <c r="H36" s="26">
        <f t="shared" si="0"/>
        <v>0</v>
      </c>
      <c r="I36" s="27"/>
      <c r="J36" s="28"/>
      <c r="K36" s="25">
        <f t="shared" si="17"/>
        <v>15000</v>
      </c>
      <c r="L36" s="26">
        <f t="shared" si="9"/>
        <v>0</v>
      </c>
      <c r="M36" s="27"/>
      <c r="N36" s="30">
        <f t="shared" si="10"/>
        <v>0</v>
      </c>
      <c r="O36" s="31" t="str">
        <f t="shared" si="11"/>
        <v/>
      </c>
      <c r="Q36" s="28"/>
      <c r="R36" s="25">
        <f t="shared" si="18"/>
        <v>15000</v>
      </c>
      <c r="S36" s="26">
        <f t="shared" si="12"/>
        <v>0</v>
      </c>
      <c r="T36" s="27"/>
      <c r="U36" s="30">
        <f t="shared" si="1"/>
        <v>0</v>
      </c>
      <c r="V36" s="31" t="str">
        <f t="shared" si="2"/>
        <v/>
      </c>
      <c r="X36" s="28"/>
      <c r="Y36" s="25">
        <f t="shared" si="19"/>
        <v>15000</v>
      </c>
      <c r="Z36" s="26">
        <f t="shared" si="13"/>
        <v>0</v>
      </c>
      <c r="AA36" s="27"/>
      <c r="AB36" s="30">
        <f t="shared" si="3"/>
        <v>0</v>
      </c>
      <c r="AC36" s="31" t="str">
        <f t="shared" si="4"/>
        <v/>
      </c>
      <c r="AE36" s="28"/>
      <c r="AF36" s="25">
        <f t="shared" si="20"/>
        <v>15000</v>
      </c>
      <c r="AG36" s="26">
        <f t="shared" si="14"/>
        <v>0</v>
      </c>
      <c r="AH36" s="27"/>
      <c r="AI36" s="30">
        <f t="shared" si="5"/>
        <v>0</v>
      </c>
      <c r="AJ36" s="31" t="str">
        <f t="shared" si="6"/>
        <v/>
      </c>
      <c r="AL36" s="28"/>
      <c r="AM36" s="25">
        <f t="shared" si="21"/>
        <v>15000</v>
      </c>
      <c r="AN36" s="26">
        <f t="shared" si="15"/>
        <v>0</v>
      </c>
      <c r="AO36" s="27"/>
      <c r="AP36" s="30">
        <f t="shared" si="7"/>
        <v>0</v>
      </c>
      <c r="AQ36" s="31" t="str">
        <f t="shared" si="8"/>
        <v/>
      </c>
    </row>
    <row r="37" spans="2:43" x14ac:dyDescent="0.2">
      <c r="B37" s="33"/>
      <c r="C37" s="21"/>
      <c r="D37" s="22"/>
      <c r="E37" s="23"/>
      <c r="F37" s="24"/>
      <c r="G37" s="25">
        <f t="shared" si="22"/>
        <v>15000</v>
      </c>
      <c r="H37" s="26">
        <f t="shared" si="0"/>
        <v>0</v>
      </c>
      <c r="I37" s="27"/>
      <c r="J37" s="28"/>
      <c r="K37" s="25">
        <f t="shared" si="17"/>
        <v>15000</v>
      </c>
      <c r="L37" s="26">
        <f t="shared" si="9"/>
        <v>0</v>
      </c>
      <c r="M37" s="27"/>
      <c r="N37" s="30">
        <f t="shared" si="10"/>
        <v>0</v>
      </c>
      <c r="O37" s="31" t="str">
        <f t="shared" si="11"/>
        <v/>
      </c>
      <c r="Q37" s="28"/>
      <c r="R37" s="25">
        <f t="shared" si="18"/>
        <v>15000</v>
      </c>
      <c r="S37" s="26">
        <f t="shared" si="12"/>
        <v>0</v>
      </c>
      <c r="T37" s="27"/>
      <c r="U37" s="30">
        <f t="shared" si="1"/>
        <v>0</v>
      </c>
      <c r="V37" s="31" t="str">
        <f t="shared" si="2"/>
        <v/>
      </c>
      <c r="X37" s="28"/>
      <c r="Y37" s="25">
        <f t="shared" si="19"/>
        <v>15000</v>
      </c>
      <c r="Z37" s="26">
        <f t="shared" si="13"/>
        <v>0</v>
      </c>
      <c r="AA37" s="27"/>
      <c r="AB37" s="30">
        <f t="shared" si="3"/>
        <v>0</v>
      </c>
      <c r="AC37" s="31" t="str">
        <f t="shared" si="4"/>
        <v/>
      </c>
      <c r="AE37" s="28"/>
      <c r="AF37" s="25">
        <f t="shared" si="20"/>
        <v>15000</v>
      </c>
      <c r="AG37" s="26">
        <f t="shared" si="14"/>
        <v>0</v>
      </c>
      <c r="AH37" s="27"/>
      <c r="AI37" s="30">
        <f t="shared" si="5"/>
        <v>0</v>
      </c>
      <c r="AJ37" s="31" t="str">
        <f t="shared" si="6"/>
        <v/>
      </c>
      <c r="AL37" s="28"/>
      <c r="AM37" s="25">
        <f t="shared" si="21"/>
        <v>15000</v>
      </c>
      <c r="AN37" s="26">
        <f t="shared" si="15"/>
        <v>0</v>
      </c>
      <c r="AO37" s="27"/>
      <c r="AP37" s="30">
        <f t="shared" si="7"/>
        <v>0</v>
      </c>
      <c r="AQ37" s="31" t="str">
        <f t="shared" si="8"/>
        <v/>
      </c>
    </row>
    <row r="38" spans="2:43" x14ac:dyDescent="0.2">
      <c r="B38" s="33"/>
      <c r="C38" s="21"/>
      <c r="D38" s="22"/>
      <c r="E38" s="23"/>
      <c r="F38" s="24"/>
      <c r="G38" s="25">
        <f t="shared" si="22"/>
        <v>15000</v>
      </c>
      <c r="H38" s="26">
        <f t="shared" si="0"/>
        <v>0</v>
      </c>
      <c r="I38" s="27"/>
      <c r="J38" s="28"/>
      <c r="K38" s="25">
        <f t="shared" si="17"/>
        <v>15000</v>
      </c>
      <c r="L38" s="26">
        <f t="shared" si="9"/>
        <v>0</v>
      </c>
      <c r="M38" s="27"/>
      <c r="N38" s="30">
        <f t="shared" si="10"/>
        <v>0</v>
      </c>
      <c r="O38" s="31" t="str">
        <f t="shared" si="11"/>
        <v/>
      </c>
      <c r="Q38" s="28"/>
      <c r="R38" s="25">
        <f t="shared" si="18"/>
        <v>15000</v>
      </c>
      <c r="S38" s="26">
        <f t="shared" si="12"/>
        <v>0</v>
      </c>
      <c r="T38" s="27"/>
      <c r="U38" s="30">
        <f t="shared" si="1"/>
        <v>0</v>
      </c>
      <c r="V38" s="31" t="str">
        <f t="shared" si="2"/>
        <v/>
      </c>
      <c r="X38" s="28"/>
      <c r="Y38" s="25">
        <f t="shared" si="19"/>
        <v>15000</v>
      </c>
      <c r="Z38" s="26">
        <f t="shared" si="13"/>
        <v>0</v>
      </c>
      <c r="AA38" s="27"/>
      <c r="AB38" s="30">
        <f t="shared" si="3"/>
        <v>0</v>
      </c>
      <c r="AC38" s="31" t="str">
        <f t="shared" si="4"/>
        <v/>
      </c>
      <c r="AE38" s="28"/>
      <c r="AF38" s="25">
        <f t="shared" si="20"/>
        <v>15000</v>
      </c>
      <c r="AG38" s="26">
        <f t="shared" si="14"/>
        <v>0</v>
      </c>
      <c r="AH38" s="27"/>
      <c r="AI38" s="30">
        <f t="shared" si="5"/>
        <v>0</v>
      </c>
      <c r="AJ38" s="31" t="str">
        <f t="shared" si="6"/>
        <v/>
      </c>
      <c r="AL38" s="28"/>
      <c r="AM38" s="25">
        <f t="shared" si="21"/>
        <v>15000</v>
      </c>
      <c r="AN38" s="26">
        <f t="shared" si="15"/>
        <v>0</v>
      </c>
      <c r="AO38" s="27"/>
      <c r="AP38" s="30">
        <f t="shared" si="7"/>
        <v>0</v>
      </c>
      <c r="AQ38" s="31" t="str">
        <f t="shared" si="8"/>
        <v/>
      </c>
    </row>
    <row r="39" spans="2:43" s="45" customFormat="1" x14ac:dyDescent="0.2">
      <c r="B39" s="34" t="s">
        <v>33</v>
      </c>
      <c r="C39" s="35"/>
      <c r="D39" s="36"/>
      <c r="E39" s="35"/>
      <c r="F39" s="37"/>
      <c r="G39" s="38"/>
      <c r="H39" s="39">
        <f>SUM(H23:H38)</f>
        <v>331.72</v>
      </c>
      <c r="I39" s="40"/>
      <c r="J39" s="41"/>
      <c r="K39" s="42"/>
      <c r="L39" s="39">
        <f>SUM(L23:L38)</f>
        <v>344.68</v>
      </c>
      <c r="M39" s="40"/>
      <c r="N39" s="43">
        <f t="shared" si="10"/>
        <v>12.95999999999998</v>
      </c>
      <c r="O39" s="44">
        <f t="shared" si="11"/>
        <v>3.906909441697811E-2</v>
      </c>
      <c r="Q39" s="41"/>
      <c r="R39" s="42"/>
      <c r="S39" s="39">
        <f>SUM(S23:S38)</f>
        <v>358.37</v>
      </c>
      <c r="T39" s="40"/>
      <c r="U39" s="43">
        <f t="shared" si="1"/>
        <v>13.689999999999998</v>
      </c>
      <c r="V39" s="44">
        <f t="shared" si="2"/>
        <v>3.9717999303701977E-2</v>
      </c>
      <c r="X39" s="41"/>
      <c r="Y39" s="42"/>
      <c r="Z39" s="39">
        <f>SUM(Z23:Z38)</f>
        <v>375.57</v>
      </c>
      <c r="AA39" s="40"/>
      <c r="AB39" s="43">
        <f t="shared" si="3"/>
        <v>17.199999999999989</v>
      </c>
      <c r="AC39" s="44">
        <f t="shared" si="4"/>
        <v>4.7995088874626751E-2</v>
      </c>
      <c r="AE39" s="41"/>
      <c r="AF39" s="42"/>
      <c r="AG39" s="39">
        <f>SUM(AG23:AG38)</f>
        <v>389.67</v>
      </c>
      <c r="AH39" s="40"/>
      <c r="AI39" s="43">
        <f t="shared" si="5"/>
        <v>14.100000000000023</v>
      </c>
      <c r="AJ39" s="44">
        <f t="shared" si="6"/>
        <v>3.7542934739196482E-2</v>
      </c>
      <c r="AL39" s="41"/>
      <c r="AM39" s="42"/>
      <c r="AN39" s="39">
        <f>SUM(AN23:AN38)</f>
        <v>397.47</v>
      </c>
      <c r="AO39" s="40"/>
      <c r="AP39" s="43">
        <f t="shared" si="7"/>
        <v>7.8000000000000114</v>
      </c>
      <c r="AQ39" s="44">
        <f t="shared" si="8"/>
        <v>2.0016937408576515E-2</v>
      </c>
    </row>
    <row r="40" spans="2:43" ht="38.25" x14ac:dyDescent="0.2">
      <c r="B40" s="46" t="str">
        <f>+'Res (100)'!B40</f>
        <v>Deferral/Variance Account Disposition Rate Rider Group 1</v>
      </c>
      <c r="C40" s="21"/>
      <c r="D40" s="22" t="s">
        <v>30</v>
      </c>
      <c r="E40" s="23"/>
      <c r="F40" s="24">
        <v>0</v>
      </c>
      <c r="G40" s="25">
        <f>$F$18</f>
        <v>15000</v>
      </c>
      <c r="H40" s="26">
        <f>G40*F40</f>
        <v>0</v>
      </c>
      <c r="I40" s="27"/>
      <c r="J40" s="50">
        <f>+'SC (1000)'!J40</f>
        <v>-8.4000000000000003E-4</v>
      </c>
      <c r="K40" s="25">
        <f>$F$18</f>
        <v>15000</v>
      </c>
      <c r="L40" s="26">
        <f>K40*J40</f>
        <v>-12.6</v>
      </c>
      <c r="M40" s="27"/>
      <c r="N40" s="30">
        <f>L40-H40</f>
        <v>-12.6</v>
      </c>
      <c r="O40" s="31" t="str">
        <f>IF((H40)=0,"",(N40/H40))</f>
        <v/>
      </c>
      <c r="Q40" s="28"/>
      <c r="R40" s="25">
        <f>$F$18</f>
        <v>15000</v>
      </c>
      <c r="S40" s="26">
        <f>R40*Q40</f>
        <v>0</v>
      </c>
      <c r="T40" s="27"/>
      <c r="U40" s="30">
        <f t="shared" si="1"/>
        <v>12.6</v>
      </c>
      <c r="V40" s="31">
        <f t="shared" si="2"/>
        <v>-1</v>
      </c>
      <c r="X40" s="28"/>
      <c r="Y40" s="25">
        <f>$F$18</f>
        <v>15000</v>
      </c>
      <c r="Z40" s="26">
        <f>Y40*X40</f>
        <v>0</v>
      </c>
      <c r="AA40" s="27"/>
      <c r="AB40" s="30">
        <f t="shared" si="3"/>
        <v>0</v>
      </c>
      <c r="AC40" s="31" t="str">
        <f t="shared" si="4"/>
        <v/>
      </c>
      <c r="AE40" s="28"/>
      <c r="AF40" s="25">
        <f>$F$18</f>
        <v>15000</v>
      </c>
      <c r="AG40" s="26">
        <f>AF40*AE40</f>
        <v>0</v>
      </c>
      <c r="AH40" s="27"/>
      <c r="AI40" s="30">
        <f t="shared" si="5"/>
        <v>0</v>
      </c>
      <c r="AJ40" s="31" t="str">
        <f t="shared" si="6"/>
        <v/>
      </c>
      <c r="AL40" s="28"/>
      <c r="AM40" s="25">
        <f>$F$18</f>
        <v>15000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15000</v>
      </c>
      <c r="H41" s="26">
        <f t="shared" ref="H41:H45" si="24">G41*F41</f>
        <v>0</v>
      </c>
      <c r="I41" s="47"/>
      <c r="J41" s="50">
        <f>+'SC (1000)'!J41</f>
        <v>6.9999999999999994E-5</v>
      </c>
      <c r="K41" s="25">
        <f t="shared" ref="K41:K43" si="25">$F$18</f>
        <v>15000</v>
      </c>
      <c r="L41" s="26">
        <f t="shared" ref="L41:L45" si="26">K41*J41</f>
        <v>1.0499999999999998</v>
      </c>
      <c r="M41" s="48"/>
      <c r="N41" s="30">
        <f t="shared" ref="N41:N45" si="27">L41-H41</f>
        <v>1.0499999999999998</v>
      </c>
      <c r="O41" s="31" t="str">
        <f t="shared" ref="O41:O65" si="28">IF((H41)=0,"",(N41/H41))</f>
        <v/>
      </c>
      <c r="Q41" s="28"/>
      <c r="R41" s="25">
        <f t="shared" ref="R41:R43" si="29">$F$18</f>
        <v>15000</v>
      </c>
      <c r="S41" s="26">
        <f t="shared" ref="S41:S43" si="30">R41*Q41</f>
        <v>0</v>
      </c>
      <c r="T41" s="48"/>
      <c r="U41" s="30">
        <f t="shared" si="1"/>
        <v>-1.0499999999999998</v>
      </c>
      <c r="V41" s="31">
        <f t="shared" si="2"/>
        <v>-1</v>
      </c>
      <c r="X41" s="28"/>
      <c r="Y41" s="25">
        <f t="shared" ref="Y41:Y43" si="31">$F$18</f>
        <v>15000</v>
      </c>
      <c r="Z41" s="26">
        <f t="shared" ref="Z41:Z43" si="32">Y41*X41</f>
        <v>0</v>
      </c>
      <c r="AA41" s="48"/>
      <c r="AB41" s="30">
        <f t="shared" si="3"/>
        <v>0</v>
      </c>
      <c r="AC41" s="31" t="str">
        <f t="shared" si="4"/>
        <v/>
      </c>
      <c r="AE41" s="28"/>
      <c r="AF41" s="25">
        <f t="shared" ref="AF41:AF43" si="33">$F$18</f>
        <v>15000</v>
      </c>
      <c r="AG41" s="26">
        <f t="shared" ref="AG41:AG43" si="34">AF41*AE41</f>
        <v>0</v>
      </c>
      <c r="AH41" s="48"/>
      <c r="AI41" s="30">
        <f t="shared" si="5"/>
        <v>0</v>
      </c>
      <c r="AJ41" s="31" t="str">
        <f t="shared" si="6"/>
        <v/>
      </c>
      <c r="AL41" s="28"/>
      <c r="AM41" s="25">
        <f t="shared" ref="AM41:AM43" si="35">$F$18</f>
        <v>15000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15000</v>
      </c>
      <c r="H42" s="26">
        <f t="shared" si="24"/>
        <v>0</v>
      </c>
      <c r="I42" s="47"/>
      <c r="J42" s="28">
        <f>+'SC (1000)'!J42</f>
        <v>-1.5089999999999999E-3</v>
      </c>
      <c r="K42" s="25">
        <f t="shared" si="25"/>
        <v>15000</v>
      </c>
      <c r="L42" s="26">
        <f t="shared" si="26"/>
        <v>-22.634999999999998</v>
      </c>
      <c r="M42" s="48"/>
      <c r="N42" s="30">
        <f t="shared" si="27"/>
        <v>-22.634999999999998</v>
      </c>
      <c r="O42" s="31" t="str">
        <f t="shared" si="28"/>
        <v/>
      </c>
      <c r="Q42" s="28"/>
      <c r="R42" s="25">
        <f t="shared" si="29"/>
        <v>15000</v>
      </c>
      <c r="S42" s="26">
        <f t="shared" si="30"/>
        <v>0</v>
      </c>
      <c r="T42" s="48"/>
      <c r="U42" s="30">
        <f t="shared" si="1"/>
        <v>22.634999999999998</v>
      </c>
      <c r="V42" s="31">
        <f t="shared" si="2"/>
        <v>-1</v>
      </c>
      <c r="X42" s="28"/>
      <c r="Y42" s="25">
        <f t="shared" si="31"/>
        <v>15000</v>
      </c>
      <c r="Z42" s="26">
        <f t="shared" si="32"/>
        <v>0</v>
      </c>
      <c r="AA42" s="48"/>
      <c r="AB42" s="30">
        <f t="shared" si="3"/>
        <v>0</v>
      </c>
      <c r="AC42" s="31" t="str">
        <f t="shared" si="4"/>
        <v/>
      </c>
      <c r="AE42" s="28"/>
      <c r="AF42" s="25">
        <f t="shared" si="33"/>
        <v>15000</v>
      </c>
      <c r="AG42" s="26">
        <f t="shared" si="34"/>
        <v>0</v>
      </c>
      <c r="AH42" s="48"/>
      <c r="AI42" s="30">
        <f t="shared" si="5"/>
        <v>0</v>
      </c>
      <c r="AJ42" s="31" t="str">
        <f t="shared" si="6"/>
        <v/>
      </c>
      <c r="AL42" s="28"/>
      <c r="AM42" s="25">
        <f t="shared" si="35"/>
        <v>15000</v>
      </c>
      <c r="AN42" s="26">
        <f t="shared" si="36"/>
        <v>0</v>
      </c>
      <c r="AO42" s="48"/>
      <c r="AP42" s="30">
        <f t="shared" si="7"/>
        <v>0</v>
      </c>
      <c r="AQ42" s="31" t="str">
        <f t="shared" si="8"/>
        <v/>
      </c>
    </row>
    <row r="43" spans="2:43" x14ac:dyDescent="0.2">
      <c r="B43" s="46"/>
      <c r="C43" s="21"/>
      <c r="D43" s="22"/>
      <c r="E43" s="23"/>
      <c r="F43" s="24"/>
      <c r="G43" s="25">
        <f t="shared" si="23"/>
        <v>15000</v>
      </c>
      <c r="H43" s="26">
        <f t="shared" si="24"/>
        <v>0</v>
      </c>
      <c r="I43" s="47"/>
      <c r="J43" s="28"/>
      <c r="K43" s="25">
        <f t="shared" si="25"/>
        <v>15000</v>
      </c>
      <c r="L43" s="26">
        <f t="shared" si="26"/>
        <v>0</v>
      </c>
      <c r="M43" s="48"/>
      <c r="N43" s="30">
        <f t="shared" si="27"/>
        <v>0</v>
      </c>
      <c r="O43" s="31" t="str">
        <f t="shared" si="28"/>
        <v/>
      </c>
      <c r="Q43" s="28"/>
      <c r="R43" s="25">
        <f t="shared" si="29"/>
        <v>15000</v>
      </c>
      <c r="S43" s="26">
        <f t="shared" si="30"/>
        <v>0</v>
      </c>
      <c r="T43" s="48"/>
      <c r="U43" s="30">
        <f t="shared" si="1"/>
        <v>0</v>
      </c>
      <c r="V43" s="31" t="str">
        <f t="shared" si="2"/>
        <v/>
      </c>
      <c r="X43" s="28"/>
      <c r="Y43" s="25">
        <f t="shared" si="31"/>
        <v>15000</v>
      </c>
      <c r="Z43" s="26">
        <f t="shared" si="32"/>
        <v>0</v>
      </c>
      <c r="AA43" s="48"/>
      <c r="AB43" s="30">
        <f t="shared" si="3"/>
        <v>0</v>
      </c>
      <c r="AC43" s="31" t="str">
        <f t="shared" si="4"/>
        <v/>
      </c>
      <c r="AE43" s="28"/>
      <c r="AF43" s="25">
        <f t="shared" si="33"/>
        <v>15000</v>
      </c>
      <c r="AG43" s="26">
        <f t="shared" si="34"/>
        <v>0</v>
      </c>
      <c r="AH43" s="48"/>
      <c r="AI43" s="30">
        <f t="shared" si="5"/>
        <v>0</v>
      </c>
      <c r="AJ43" s="31" t="str">
        <f t="shared" si="6"/>
        <v/>
      </c>
      <c r="AL43" s="28"/>
      <c r="AM43" s="25">
        <f t="shared" si="35"/>
        <v>15000</v>
      </c>
      <c r="AN43" s="26">
        <f t="shared" si="36"/>
        <v>0</v>
      </c>
      <c r="AO43" s="48"/>
      <c r="AP43" s="30">
        <f t="shared" si="7"/>
        <v>0</v>
      </c>
      <c r="AQ43" s="31" t="str">
        <f t="shared" si="8"/>
        <v/>
      </c>
    </row>
    <row r="44" spans="2:43" x14ac:dyDescent="0.2">
      <c r="B44" s="49" t="s">
        <v>35</v>
      </c>
      <c r="C44" s="21"/>
      <c r="D44" s="22" t="s">
        <v>30</v>
      </c>
      <c r="E44" s="23"/>
      <c r="F44" s="50">
        <v>6.0000000000000002E-5</v>
      </c>
      <c r="G44" s="51">
        <f>$F$18*(1+F74)</f>
        <v>15537</v>
      </c>
      <c r="H44" s="26">
        <f>G44*F44</f>
        <v>0.93222000000000005</v>
      </c>
      <c r="I44" s="27"/>
      <c r="J44" s="52">
        <v>6.0000000000000002E-5</v>
      </c>
      <c r="K44" s="51">
        <f>$F$18*(1+J74)</f>
        <v>15502.500000000002</v>
      </c>
      <c r="L44" s="26">
        <f>K44*J44</f>
        <v>0.93015000000000014</v>
      </c>
      <c r="M44" s="27"/>
      <c r="N44" s="30">
        <f>L44-H44</f>
        <v>-2.0699999999999052E-3</v>
      </c>
      <c r="O44" s="31">
        <f>IF((H44)=0,"",(N44/H44))</f>
        <v>-2.2205058891676911E-3</v>
      </c>
      <c r="Q44" s="52">
        <f>+J44</f>
        <v>6.0000000000000002E-5</v>
      </c>
      <c r="R44" s="51">
        <f>$F$18*(1+Q74)</f>
        <v>15502.500000000002</v>
      </c>
      <c r="S44" s="26">
        <f>R44*Q44</f>
        <v>0.93015000000000014</v>
      </c>
      <c r="T44" s="27"/>
      <c r="U44" s="30">
        <f t="shared" si="1"/>
        <v>0</v>
      </c>
      <c r="V44" s="31">
        <f t="shared" si="2"/>
        <v>0</v>
      </c>
      <c r="X44" s="52">
        <f>+Q44</f>
        <v>6.0000000000000002E-5</v>
      </c>
      <c r="Y44" s="51">
        <f>$F$18*(1+X74)</f>
        <v>15502.500000000002</v>
      </c>
      <c r="Z44" s="26">
        <f>Y44*X44</f>
        <v>0.93015000000000014</v>
      </c>
      <c r="AA44" s="27"/>
      <c r="AB44" s="30">
        <f t="shared" si="3"/>
        <v>0</v>
      </c>
      <c r="AC44" s="31">
        <f t="shared" si="4"/>
        <v>0</v>
      </c>
      <c r="AE44" s="52">
        <f>+X44</f>
        <v>6.0000000000000002E-5</v>
      </c>
      <c r="AF44" s="51">
        <f>$F$18*(1+AE74)</f>
        <v>15502.500000000002</v>
      </c>
      <c r="AG44" s="26">
        <f>AF44*AE44</f>
        <v>0.93015000000000014</v>
      </c>
      <c r="AH44" s="27"/>
      <c r="AI44" s="30">
        <f t="shared" si="5"/>
        <v>0</v>
      </c>
      <c r="AJ44" s="31">
        <f t="shared" si="6"/>
        <v>0</v>
      </c>
      <c r="AL44" s="52">
        <f>+AE44</f>
        <v>6.0000000000000002E-5</v>
      </c>
      <c r="AM44" s="51">
        <f>$F$18*(1+AL74)</f>
        <v>15502.500000000002</v>
      </c>
      <c r="AN44" s="26">
        <f>AM44*AL44</f>
        <v>0.93015000000000014</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v>
      </c>
      <c r="H45" s="26">
        <f t="shared" si="24"/>
        <v>54.849180000000004</v>
      </c>
      <c r="I45" s="27"/>
      <c r="J45" s="55">
        <f>0.64*$J$55+0.18*$J$56+0.18*$J$57</f>
        <v>0.10214000000000001</v>
      </c>
      <c r="K45" s="54">
        <f>$F$18*(1+$J$74)-$F$18</f>
        <v>502.50000000000182</v>
      </c>
      <c r="L45" s="26">
        <f t="shared" si="26"/>
        <v>51.325350000000192</v>
      </c>
      <c r="M45" s="27"/>
      <c r="N45" s="30">
        <f t="shared" si="27"/>
        <v>-3.5238299999998119</v>
      </c>
      <c r="O45" s="31">
        <f t="shared" si="28"/>
        <v>-6.4245810055862482E-2</v>
      </c>
      <c r="Q45" s="55">
        <f>0.64*$Q$55+0.18*$Q$56+0.18*$Q$57</f>
        <v>0.10214000000000001</v>
      </c>
      <c r="R45" s="54">
        <f>$F$18*(1+Q74)-$F$18</f>
        <v>502.50000000000182</v>
      </c>
      <c r="S45" s="26">
        <f t="shared" ref="S45" si="37">R45*Q45</f>
        <v>51.325350000000192</v>
      </c>
      <c r="T45" s="27"/>
      <c r="U45" s="30">
        <f t="shared" si="1"/>
        <v>0</v>
      </c>
      <c r="V45" s="31">
        <f t="shared" si="2"/>
        <v>0</v>
      </c>
      <c r="X45" s="55">
        <f>0.64*$X$55+0.18*$X$56+0.18*$X$57</f>
        <v>0.10214000000000001</v>
      </c>
      <c r="Y45" s="54">
        <f>$F$18*(1+X74)-$F$18</f>
        <v>502.50000000000182</v>
      </c>
      <c r="Z45" s="26">
        <f t="shared" ref="Z45" si="38">Y45*X45</f>
        <v>51.325350000000192</v>
      </c>
      <c r="AA45" s="27"/>
      <c r="AB45" s="30">
        <f t="shared" si="3"/>
        <v>0</v>
      </c>
      <c r="AC45" s="31">
        <f t="shared" si="4"/>
        <v>0</v>
      </c>
      <c r="AE45" s="55">
        <f>0.64*$AE$55+0.18*$AE$56+0.18*$AE$57</f>
        <v>0.10214000000000001</v>
      </c>
      <c r="AF45" s="54">
        <f>$F$18*(1+AE74)-$F$18</f>
        <v>502.50000000000182</v>
      </c>
      <c r="AG45" s="26">
        <f t="shared" ref="AG45" si="39">AF45*AE45</f>
        <v>51.325350000000192</v>
      </c>
      <c r="AH45" s="27"/>
      <c r="AI45" s="30">
        <f t="shared" si="5"/>
        <v>0</v>
      </c>
      <c r="AJ45" s="31">
        <f t="shared" si="6"/>
        <v>0</v>
      </c>
      <c r="AL45" s="55">
        <f>0.64*$AL$55+0.18*$AL$56+0.18*$AL$57</f>
        <v>0.10214000000000001</v>
      </c>
      <c r="AM45" s="54">
        <f>$F$18*(1+AL74)-$F$18</f>
        <v>502.50000000000182</v>
      </c>
      <c r="AN45" s="26">
        <f t="shared" ref="AN45" si="40">AM45*AL45</f>
        <v>51.325350000000192</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388.29140000000001</v>
      </c>
      <c r="I47" s="40"/>
      <c r="J47" s="59"/>
      <c r="K47" s="61"/>
      <c r="L47" s="60">
        <f>SUM(L40:L46)+L39</f>
        <v>363.54050000000018</v>
      </c>
      <c r="M47" s="40"/>
      <c r="N47" s="43">
        <f t="shared" ref="N47:N65" si="41">L47-H47</f>
        <v>-24.750899999999831</v>
      </c>
      <c r="O47" s="44">
        <f t="shared" si="28"/>
        <v>-6.3743106337147387E-2</v>
      </c>
      <c r="Q47" s="59"/>
      <c r="R47" s="61"/>
      <c r="S47" s="60">
        <f>SUM(S40:S46)+S39</f>
        <v>411.41550000000018</v>
      </c>
      <c r="T47" s="40"/>
      <c r="U47" s="43">
        <f t="shared" si="1"/>
        <v>47.875</v>
      </c>
      <c r="V47" s="44">
        <f t="shared" si="2"/>
        <v>0.13169096703118352</v>
      </c>
      <c r="X47" s="59"/>
      <c r="Y47" s="61"/>
      <c r="Z47" s="60">
        <f>SUM(Z40:Z46)+Z39</f>
        <v>428.61550000000017</v>
      </c>
      <c r="AA47" s="40"/>
      <c r="AB47" s="43">
        <f t="shared" si="3"/>
        <v>17.199999999999989</v>
      </c>
      <c r="AC47" s="44">
        <f t="shared" si="4"/>
        <v>4.1806883795092752E-2</v>
      </c>
      <c r="AE47" s="59"/>
      <c r="AF47" s="61"/>
      <c r="AG47" s="60">
        <f>SUM(AG40:AG46)+AG39</f>
        <v>442.71550000000019</v>
      </c>
      <c r="AH47" s="40"/>
      <c r="AI47" s="43">
        <f t="shared" si="5"/>
        <v>14.100000000000023</v>
      </c>
      <c r="AJ47" s="44">
        <f t="shared" si="6"/>
        <v>3.289661713120505E-2</v>
      </c>
      <c r="AL47" s="59"/>
      <c r="AM47" s="61"/>
      <c r="AN47" s="60">
        <f>SUM(AN40:AN46)+AN39</f>
        <v>450.5155000000002</v>
      </c>
      <c r="AO47" s="40"/>
      <c r="AP47" s="43">
        <f t="shared" si="7"/>
        <v>7.8000000000000114</v>
      </c>
      <c r="AQ47" s="44">
        <f t="shared" si="8"/>
        <v>1.761853831636798E-2</v>
      </c>
    </row>
    <row r="48" spans="2:43" x14ac:dyDescent="0.2">
      <c r="B48" s="27" t="s">
        <v>39</v>
      </c>
      <c r="C48" s="27"/>
      <c r="D48" s="62" t="s">
        <v>30</v>
      </c>
      <c r="E48" s="63"/>
      <c r="F48" s="28">
        <v>7.0000000000000001E-3</v>
      </c>
      <c r="G48" s="64">
        <f>F18*(1+F74)</f>
        <v>15537</v>
      </c>
      <c r="H48" s="26">
        <f>G48*F48</f>
        <v>108.759</v>
      </c>
      <c r="I48" s="27"/>
      <c r="J48" s="28">
        <f>+F48</f>
        <v>7.0000000000000001E-3</v>
      </c>
      <c r="K48" s="65">
        <f>F18*(1+J74)</f>
        <v>15502.500000000002</v>
      </c>
      <c r="L48" s="26">
        <f>K48*J48</f>
        <v>108.51750000000001</v>
      </c>
      <c r="M48" s="27"/>
      <c r="N48" s="30">
        <f t="shared" si="41"/>
        <v>-0.24149999999998784</v>
      </c>
      <c r="O48" s="31">
        <f t="shared" si="28"/>
        <v>-2.2205058891676811E-3</v>
      </c>
      <c r="Q48" s="28">
        <f>+J48</f>
        <v>7.0000000000000001E-3</v>
      </c>
      <c r="R48" s="65">
        <f>$F$18*(1+Q74)</f>
        <v>15502.500000000002</v>
      </c>
      <c r="S48" s="26">
        <f>R48*Q48</f>
        <v>108.51750000000001</v>
      </c>
      <c r="T48" s="27"/>
      <c r="U48" s="30">
        <f t="shared" si="1"/>
        <v>0</v>
      </c>
      <c r="V48" s="31">
        <f t="shared" si="2"/>
        <v>0</v>
      </c>
      <c r="X48" s="28">
        <f>+Q48</f>
        <v>7.0000000000000001E-3</v>
      </c>
      <c r="Y48" s="65">
        <f>$F$18*(1+X74)</f>
        <v>15502.500000000002</v>
      </c>
      <c r="Z48" s="26">
        <f>Y48*X48</f>
        <v>108.51750000000001</v>
      </c>
      <c r="AA48" s="27"/>
      <c r="AB48" s="30">
        <f t="shared" si="3"/>
        <v>0</v>
      </c>
      <c r="AC48" s="31">
        <f t="shared" si="4"/>
        <v>0</v>
      </c>
      <c r="AE48" s="28">
        <f>+X48</f>
        <v>7.0000000000000001E-3</v>
      </c>
      <c r="AF48" s="65">
        <f>$F$18*(1+AE74)</f>
        <v>15502.500000000002</v>
      </c>
      <c r="AG48" s="26">
        <f>AF48*AE48</f>
        <v>108.51750000000001</v>
      </c>
      <c r="AH48" s="27"/>
      <c r="AI48" s="30">
        <f t="shared" si="5"/>
        <v>0</v>
      </c>
      <c r="AJ48" s="31">
        <f t="shared" si="6"/>
        <v>0</v>
      </c>
      <c r="AL48" s="28">
        <f>+AE48</f>
        <v>7.0000000000000001E-3</v>
      </c>
      <c r="AM48" s="65">
        <f>$F$18*(1+AL74)</f>
        <v>15502.500000000002</v>
      </c>
      <c r="AN48" s="26">
        <f>AM48*AL48</f>
        <v>108.51750000000001</v>
      </c>
      <c r="AO48" s="27"/>
      <c r="AP48" s="30">
        <f t="shared" si="7"/>
        <v>0</v>
      </c>
      <c r="AQ48" s="31">
        <f t="shared" si="8"/>
        <v>0</v>
      </c>
    </row>
    <row r="49" spans="2:43" ht="25.5" x14ac:dyDescent="0.2">
      <c r="B49" s="66" t="s">
        <v>40</v>
      </c>
      <c r="C49" s="27"/>
      <c r="D49" s="62" t="s">
        <v>30</v>
      </c>
      <c r="E49" s="63"/>
      <c r="F49" s="28">
        <v>4.0000000000000001E-3</v>
      </c>
      <c r="G49" s="64">
        <f>G48</f>
        <v>15537</v>
      </c>
      <c r="H49" s="26">
        <f>G49*F49</f>
        <v>62.148000000000003</v>
      </c>
      <c r="I49" s="27"/>
      <c r="J49" s="28">
        <f>+F49</f>
        <v>4.0000000000000001E-3</v>
      </c>
      <c r="K49" s="65">
        <f>K48</f>
        <v>15502.500000000002</v>
      </c>
      <c r="L49" s="26">
        <f>K49*J49</f>
        <v>62.010000000000005</v>
      </c>
      <c r="M49" s="27"/>
      <c r="N49" s="30">
        <f t="shared" si="41"/>
        <v>-0.13799999999999812</v>
      </c>
      <c r="O49" s="31">
        <f t="shared" si="28"/>
        <v>-2.2205058891677626E-3</v>
      </c>
      <c r="Q49" s="28">
        <f>+J49</f>
        <v>4.0000000000000001E-3</v>
      </c>
      <c r="R49" s="65">
        <f>R48</f>
        <v>15502.500000000002</v>
      </c>
      <c r="S49" s="26">
        <f>R49*Q49</f>
        <v>62.010000000000005</v>
      </c>
      <c r="T49" s="27"/>
      <c r="U49" s="30">
        <f t="shared" si="1"/>
        <v>0</v>
      </c>
      <c r="V49" s="31">
        <f t="shared" si="2"/>
        <v>0</v>
      </c>
      <c r="X49" s="28">
        <f>+Q49</f>
        <v>4.0000000000000001E-3</v>
      </c>
      <c r="Y49" s="65">
        <f>Y48</f>
        <v>15502.500000000002</v>
      </c>
      <c r="Z49" s="26">
        <f>Y49*X49</f>
        <v>62.010000000000005</v>
      </c>
      <c r="AA49" s="27"/>
      <c r="AB49" s="30">
        <f t="shared" si="3"/>
        <v>0</v>
      </c>
      <c r="AC49" s="31">
        <f t="shared" si="4"/>
        <v>0</v>
      </c>
      <c r="AE49" s="28">
        <f>+X49</f>
        <v>4.0000000000000001E-3</v>
      </c>
      <c r="AF49" s="65">
        <f>AF48</f>
        <v>15502.500000000002</v>
      </c>
      <c r="AG49" s="26">
        <f>AF49*AE49</f>
        <v>62.010000000000005</v>
      </c>
      <c r="AH49" s="27"/>
      <c r="AI49" s="30">
        <f t="shared" si="5"/>
        <v>0</v>
      </c>
      <c r="AJ49" s="31">
        <f t="shared" si="6"/>
        <v>0</v>
      </c>
      <c r="AL49" s="28">
        <f>+AE49</f>
        <v>4.0000000000000001E-3</v>
      </c>
      <c r="AM49" s="65">
        <f>AM48</f>
        <v>15502.500000000002</v>
      </c>
      <c r="AN49" s="26">
        <f>AM49*AL49</f>
        <v>62.010000000000005</v>
      </c>
      <c r="AO49" s="27"/>
      <c r="AP49" s="30">
        <f t="shared" si="7"/>
        <v>0</v>
      </c>
      <c r="AQ49" s="31">
        <f t="shared" si="8"/>
        <v>0</v>
      </c>
    </row>
    <row r="50" spans="2:43" ht="25.5" x14ac:dyDescent="0.2">
      <c r="B50" s="56" t="s">
        <v>41</v>
      </c>
      <c r="C50" s="35"/>
      <c r="D50" s="35"/>
      <c r="E50" s="35"/>
      <c r="F50" s="67"/>
      <c r="G50" s="59"/>
      <c r="H50" s="60">
        <f>SUM(H47:H49)</f>
        <v>559.19839999999999</v>
      </c>
      <c r="I50" s="68"/>
      <c r="J50" s="69"/>
      <c r="K50" s="70"/>
      <c r="L50" s="60">
        <f>SUM(L47:L49)</f>
        <v>534.06800000000021</v>
      </c>
      <c r="M50" s="68"/>
      <c r="N50" s="43">
        <f t="shared" si="41"/>
        <v>-25.130399999999781</v>
      </c>
      <c r="O50" s="44">
        <f t="shared" si="28"/>
        <v>-4.4940042746903032E-2</v>
      </c>
      <c r="Q50" s="69"/>
      <c r="R50" s="70"/>
      <c r="S50" s="60">
        <f>SUM(S47:S49)</f>
        <v>581.94300000000021</v>
      </c>
      <c r="T50" s="68"/>
      <c r="U50" s="43">
        <f t="shared" si="1"/>
        <v>47.875</v>
      </c>
      <c r="V50" s="44">
        <f t="shared" si="2"/>
        <v>8.9642142948088976E-2</v>
      </c>
      <c r="X50" s="69"/>
      <c r="Y50" s="70"/>
      <c r="Z50" s="60">
        <f>SUM(Z47:Z49)</f>
        <v>599.14300000000014</v>
      </c>
      <c r="AA50" s="68"/>
      <c r="AB50" s="43">
        <f t="shared" si="3"/>
        <v>17.199999999999932</v>
      </c>
      <c r="AC50" s="44">
        <f t="shared" si="4"/>
        <v>2.9556159280204292E-2</v>
      </c>
      <c r="AE50" s="69"/>
      <c r="AF50" s="70"/>
      <c r="AG50" s="60">
        <f>SUM(AG47:AG49)</f>
        <v>613.24300000000017</v>
      </c>
      <c r="AH50" s="68"/>
      <c r="AI50" s="43">
        <f t="shared" si="5"/>
        <v>14.100000000000023</v>
      </c>
      <c r="AJ50" s="44">
        <f t="shared" si="6"/>
        <v>2.3533613845108797E-2</v>
      </c>
      <c r="AL50" s="69"/>
      <c r="AM50" s="70"/>
      <c r="AN50" s="60">
        <f>SUM(AN47:AN49)</f>
        <v>621.04300000000023</v>
      </c>
      <c r="AO50" s="68"/>
      <c r="AP50" s="43">
        <f t="shared" si="7"/>
        <v>7.8000000000000682</v>
      </c>
      <c r="AQ50" s="44">
        <f t="shared" si="8"/>
        <v>1.2719264630823452E-2</v>
      </c>
    </row>
    <row r="51" spans="2:43" ht="25.5" x14ac:dyDescent="0.2">
      <c r="B51" s="71" t="s">
        <v>42</v>
      </c>
      <c r="C51" s="21"/>
      <c r="D51" s="22" t="s">
        <v>30</v>
      </c>
      <c r="E51" s="23"/>
      <c r="F51" s="72">
        <v>4.4000000000000003E-3</v>
      </c>
      <c r="G51" s="64">
        <f>G49</f>
        <v>15537</v>
      </c>
      <c r="H51" s="73">
        <f t="shared" ref="H51:H57" si="42">G51*F51</f>
        <v>68.362800000000007</v>
      </c>
      <c r="I51" s="27"/>
      <c r="J51" s="72">
        <v>4.4000000000000003E-3</v>
      </c>
      <c r="K51" s="65">
        <f>K49</f>
        <v>15502.500000000002</v>
      </c>
      <c r="L51" s="73">
        <f t="shared" ref="L51:L57" si="43">K51*J51</f>
        <v>68.211000000000013</v>
      </c>
      <c r="M51" s="27"/>
      <c r="N51" s="30">
        <f t="shared" si="41"/>
        <v>-0.15179999999999438</v>
      </c>
      <c r="O51" s="74">
        <f t="shared" si="28"/>
        <v>-2.2205058891677106E-3</v>
      </c>
      <c r="Q51" s="72">
        <f>+J51</f>
        <v>4.4000000000000003E-3</v>
      </c>
      <c r="R51" s="65">
        <f>R49</f>
        <v>15502.500000000002</v>
      </c>
      <c r="S51" s="73">
        <f t="shared" ref="S51:S57" si="44">R51*Q51</f>
        <v>68.211000000000013</v>
      </c>
      <c r="T51" s="27"/>
      <c r="U51" s="30">
        <f t="shared" si="1"/>
        <v>0</v>
      </c>
      <c r="V51" s="74">
        <f t="shared" si="2"/>
        <v>0</v>
      </c>
      <c r="X51" s="72">
        <f>+Q51</f>
        <v>4.4000000000000003E-3</v>
      </c>
      <c r="Y51" s="65">
        <f>Y49</f>
        <v>15502.500000000002</v>
      </c>
      <c r="Z51" s="73">
        <f t="shared" ref="Z51:Z57" si="45">Y51*X51</f>
        <v>68.211000000000013</v>
      </c>
      <c r="AA51" s="27"/>
      <c r="AB51" s="30">
        <f t="shared" si="3"/>
        <v>0</v>
      </c>
      <c r="AC51" s="74">
        <f t="shared" si="4"/>
        <v>0</v>
      </c>
      <c r="AE51" s="72">
        <f>+X51</f>
        <v>4.4000000000000003E-3</v>
      </c>
      <c r="AF51" s="65">
        <f>AF49</f>
        <v>15502.500000000002</v>
      </c>
      <c r="AG51" s="73">
        <f t="shared" ref="AG51:AG57" si="46">AF51*AE51</f>
        <v>68.211000000000013</v>
      </c>
      <c r="AH51" s="27"/>
      <c r="AI51" s="30">
        <f t="shared" si="5"/>
        <v>0</v>
      </c>
      <c r="AJ51" s="74">
        <f t="shared" si="6"/>
        <v>0</v>
      </c>
      <c r="AL51" s="72">
        <f>+AE51</f>
        <v>4.4000000000000003E-3</v>
      </c>
      <c r="AM51" s="65">
        <f>AM49</f>
        <v>15502.500000000002</v>
      </c>
      <c r="AN51" s="73">
        <f t="shared" ref="AN51:AN57" si="47">AM51*AL51</f>
        <v>68.211000000000013</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v>
      </c>
      <c r="I52" s="27"/>
      <c r="J52" s="72">
        <v>1.2999999999999999E-3</v>
      </c>
      <c r="K52" s="65">
        <f>K49</f>
        <v>15502.500000000002</v>
      </c>
      <c r="L52" s="73">
        <f t="shared" si="43"/>
        <v>20.15325</v>
      </c>
      <c r="M52" s="27"/>
      <c r="N52" s="30">
        <f t="shared" si="41"/>
        <v>-4.4850000000000279E-2</v>
      </c>
      <c r="O52" s="74">
        <f t="shared" si="28"/>
        <v>-2.2205058891678069E-3</v>
      </c>
      <c r="Q52" s="72">
        <f>+J52</f>
        <v>1.2999999999999999E-3</v>
      </c>
      <c r="R52" s="65">
        <f>R49</f>
        <v>15502.500000000002</v>
      </c>
      <c r="S52" s="73">
        <f t="shared" si="44"/>
        <v>20.15325</v>
      </c>
      <c r="T52" s="27"/>
      <c r="U52" s="30">
        <f t="shared" si="1"/>
        <v>0</v>
      </c>
      <c r="V52" s="74">
        <f t="shared" si="2"/>
        <v>0</v>
      </c>
      <c r="X52" s="72">
        <f>+Q52</f>
        <v>1.2999999999999999E-3</v>
      </c>
      <c r="Y52" s="65">
        <f>Y49</f>
        <v>15502.500000000002</v>
      </c>
      <c r="Z52" s="73">
        <f t="shared" si="45"/>
        <v>20.15325</v>
      </c>
      <c r="AA52" s="27"/>
      <c r="AB52" s="30">
        <f t="shared" si="3"/>
        <v>0</v>
      </c>
      <c r="AC52" s="74">
        <f t="shared" si="4"/>
        <v>0</v>
      </c>
      <c r="AE52" s="72">
        <f>+X52</f>
        <v>1.2999999999999999E-3</v>
      </c>
      <c r="AF52" s="65">
        <f>AF49</f>
        <v>15502.500000000002</v>
      </c>
      <c r="AG52" s="73">
        <f t="shared" si="46"/>
        <v>20.15325</v>
      </c>
      <c r="AH52" s="27"/>
      <c r="AI52" s="30">
        <f t="shared" si="5"/>
        <v>0</v>
      </c>
      <c r="AJ52" s="74">
        <f t="shared" si="6"/>
        <v>0</v>
      </c>
      <c r="AL52" s="72">
        <f>+AE52</f>
        <v>1.2999999999999999E-3</v>
      </c>
      <c r="AM52" s="65">
        <f>AM49</f>
        <v>15502.500000000002</v>
      </c>
      <c r="AN52" s="73">
        <f t="shared" si="47"/>
        <v>20.15325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15000</v>
      </c>
      <c r="H54" s="73">
        <f t="shared" si="42"/>
        <v>104.1</v>
      </c>
      <c r="I54" s="27"/>
      <c r="J54" s="72">
        <f>+F54</f>
        <v>6.94E-3</v>
      </c>
      <c r="K54" s="76">
        <f>$F$18</f>
        <v>15000</v>
      </c>
      <c r="L54" s="73">
        <f t="shared" si="43"/>
        <v>104.1</v>
      </c>
      <c r="M54" s="27"/>
      <c r="N54" s="30">
        <f t="shared" si="41"/>
        <v>0</v>
      </c>
      <c r="O54" s="74">
        <f t="shared" si="28"/>
        <v>0</v>
      </c>
      <c r="Q54" s="72">
        <f>+J54</f>
        <v>6.94E-3</v>
      </c>
      <c r="R54" s="76">
        <f>$F$18</f>
        <v>15000</v>
      </c>
      <c r="S54" s="73">
        <f t="shared" si="44"/>
        <v>104.1</v>
      </c>
      <c r="T54" s="27"/>
      <c r="U54" s="30">
        <f t="shared" si="1"/>
        <v>0</v>
      </c>
      <c r="V54" s="74">
        <f t="shared" si="2"/>
        <v>0</v>
      </c>
      <c r="X54" s="72">
        <f>+Q54</f>
        <v>6.94E-3</v>
      </c>
      <c r="Y54" s="76">
        <f>$F$18</f>
        <v>15000</v>
      </c>
      <c r="Z54" s="73">
        <f t="shared" si="45"/>
        <v>104.1</v>
      </c>
      <c r="AA54" s="27"/>
      <c r="AB54" s="30">
        <f t="shared" si="3"/>
        <v>0</v>
      </c>
      <c r="AC54" s="74">
        <f t="shared" si="4"/>
        <v>0</v>
      </c>
      <c r="AE54" s="72">
        <f>+X54</f>
        <v>6.94E-3</v>
      </c>
      <c r="AF54" s="76">
        <f>$F$18</f>
        <v>15000</v>
      </c>
      <c r="AG54" s="73">
        <f t="shared" si="46"/>
        <v>104.1</v>
      </c>
      <c r="AH54" s="27"/>
      <c r="AI54" s="30">
        <f t="shared" si="5"/>
        <v>0</v>
      </c>
      <c r="AJ54" s="74">
        <f t="shared" si="6"/>
        <v>0</v>
      </c>
      <c r="AL54" s="72">
        <f>+AE54</f>
        <v>6.94E-3</v>
      </c>
      <c r="AM54" s="76">
        <f>$F$18</f>
        <v>15000</v>
      </c>
      <c r="AN54" s="73">
        <f t="shared" si="47"/>
        <v>104.1</v>
      </c>
      <c r="AO54" s="27"/>
      <c r="AP54" s="30">
        <f t="shared" si="7"/>
        <v>0</v>
      </c>
      <c r="AQ54" s="74">
        <f t="shared" si="8"/>
        <v>0</v>
      </c>
    </row>
    <row r="55" spans="2:43" x14ac:dyDescent="0.2">
      <c r="B55" s="49" t="s">
        <v>46</v>
      </c>
      <c r="C55" s="21"/>
      <c r="D55" s="22"/>
      <c r="E55" s="23"/>
      <c r="F55" s="72">
        <v>0.08</v>
      </c>
      <c r="G55" s="77">
        <f>0.64*$F$18</f>
        <v>9600</v>
      </c>
      <c r="H55" s="73">
        <f t="shared" si="42"/>
        <v>768</v>
      </c>
      <c r="I55" s="27"/>
      <c r="J55" s="72">
        <v>0.08</v>
      </c>
      <c r="K55" s="77">
        <f>$G$55</f>
        <v>9600</v>
      </c>
      <c r="L55" s="73">
        <f t="shared" si="43"/>
        <v>768</v>
      </c>
      <c r="M55" s="27"/>
      <c r="N55" s="30">
        <f t="shared" si="41"/>
        <v>0</v>
      </c>
      <c r="O55" s="74">
        <f t="shared" si="28"/>
        <v>0</v>
      </c>
      <c r="Q55" s="72">
        <v>0.08</v>
      </c>
      <c r="R55" s="77">
        <f>$G$55</f>
        <v>9600</v>
      </c>
      <c r="S55" s="73">
        <f t="shared" si="44"/>
        <v>768</v>
      </c>
      <c r="T55" s="27"/>
      <c r="U55" s="30">
        <f t="shared" si="1"/>
        <v>0</v>
      </c>
      <c r="V55" s="74">
        <f t="shared" si="2"/>
        <v>0</v>
      </c>
      <c r="X55" s="72">
        <v>0.08</v>
      </c>
      <c r="Y55" s="77">
        <f>$G$55</f>
        <v>9600</v>
      </c>
      <c r="Z55" s="73">
        <f t="shared" si="45"/>
        <v>768</v>
      </c>
      <c r="AA55" s="27"/>
      <c r="AB55" s="30">
        <f t="shared" si="3"/>
        <v>0</v>
      </c>
      <c r="AC55" s="74">
        <f t="shared" si="4"/>
        <v>0</v>
      </c>
      <c r="AE55" s="72">
        <v>0.08</v>
      </c>
      <c r="AF55" s="77">
        <f>$G$55</f>
        <v>9600</v>
      </c>
      <c r="AG55" s="73">
        <f t="shared" si="46"/>
        <v>768</v>
      </c>
      <c r="AH55" s="27"/>
      <c r="AI55" s="30">
        <f t="shared" si="5"/>
        <v>0</v>
      </c>
      <c r="AJ55" s="74">
        <f t="shared" si="6"/>
        <v>0</v>
      </c>
      <c r="AL55" s="72">
        <v>0.08</v>
      </c>
      <c r="AM55" s="77">
        <f>$G$55</f>
        <v>9600</v>
      </c>
      <c r="AN55" s="73">
        <f t="shared" si="47"/>
        <v>768</v>
      </c>
      <c r="AO55" s="27"/>
      <c r="AP55" s="30">
        <f t="shared" si="7"/>
        <v>0</v>
      </c>
      <c r="AQ55" s="74">
        <f t="shared" si="8"/>
        <v>0</v>
      </c>
    </row>
    <row r="56" spans="2:43" x14ac:dyDescent="0.2">
      <c r="B56" s="49" t="s">
        <v>47</v>
      </c>
      <c r="C56" s="21"/>
      <c r="D56" s="22"/>
      <c r="E56" s="23"/>
      <c r="F56" s="72">
        <v>0.122</v>
      </c>
      <c r="G56" s="77">
        <f>0.18*$F$18</f>
        <v>2700</v>
      </c>
      <c r="H56" s="73">
        <f t="shared" si="42"/>
        <v>329.4</v>
      </c>
      <c r="I56" s="27"/>
      <c r="J56" s="72">
        <v>0.122</v>
      </c>
      <c r="K56" s="77">
        <f>$G$56</f>
        <v>2700</v>
      </c>
      <c r="L56" s="73">
        <f t="shared" si="43"/>
        <v>329.4</v>
      </c>
      <c r="M56" s="27"/>
      <c r="N56" s="30">
        <f t="shared" si="41"/>
        <v>0</v>
      </c>
      <c r="O56" s="74">
        <f t="shared" si="28"/>
        <v>0</v>
      </c>
      <c r="Q56" s="72">
        <v>0.122</v>
      </c>
      <c r="R56" s="77">
        <f>$G$56</f>
        <v>2700</v>
      </c>
      <c r="S56" s="73">
        <f t="shared" si="44"/>
        <v>329.4</v>
      </c>
      <c r="T56" s="27"/>
      <c r="U56" s="30">
        <f t="shared" si="1"/>
        <v>0</v>
      </c>
      <c r="V56" s="74">
        <f t="shared" si="2"/>
        <v>0</v>
      </c>
      <c r="X56" s="72">
        <v>0.122</v>
      </c>
      <c r="Y56" s="77">
        <f>$G$56</f>
        <v>2700</v>
      </c>
      <c r="Z56" s="73">
        <f t="shared" si="45"/>
        <v>329.4</v>
      </c>
      <c r="AA56" s="27"/>
      <c r="AB56" s="30">
        <f t="shared" si="3"/>
        <v>0</v>
      </c>
      <c r="AC56" s="74">
        <f t="shared" si="4"/>
        <v>0</v>
      </c>
      <c r="AE56" s="72">
        <v>0.122</v>
      </c>
      <c r="AF56" s="77">
        <f>$G$56</f>
        <v>2700</v>
      </c>
      <c r="AG56" s="73">
        <f t="shared" si="46"/>
        <v>329.4</v>
      </c>
      <c r="AH56" s="27"/>
      <c r="AI56" s="30">
        <f t="shared" si="5"/>
        <v>0</v>
      </c>
      <c r="AJ56" s="74">
        <f t="shared" si="6"/>
        <v>0</v>
      </c>
      <c r="AL56" s="72">
        <v>0.122</v>
      </c>
      <c r="AM56" s="77">
        <f>$G$56</f>
        <v>2700</v>
      </c>
      <c r="AN56" s="73">
        <f t="shared" si="47"/>
        <v>329.4</v>
      </c>
      <c r="AO56" s="27"/>
      <c r="AP56" s="30">
        <f t="shared" si="7"/>
        <v>0</v>
      </c>
      <c r="AQ56" s="74">
        <f t="shared" si="8"/>
        <v>0</v>
      </c>
    </row>
    <row r="57" spans="2:43" x14ac:dyDescent="0.2">
      <c r="B57" s="11" t="s">
        <v>48</v>
      </c>
      <c r="C57" s="21"/>
      <c r="D57" s="22"/>
      <c r="E57" s="23"/>
      <c r="F57" s="72">
        <v>0.161</v>
      </c>
      <c r="G57" s="77">
        <f>0.18*$F$18</f>
        <v>2700</v>
      </c>
      <c r="H57" s="73">
        <f t="shared" si="42"/>
        <v>434.7</v>
      </c>
      <c r="I57" s="27"/>
      <c r="J57" s="72">
        <v>0.161</v>
      </c>
      <c r="K57" s="77">
        <f>$G$57</f>
        <v>2700</v>
      </c>
      <c r="L57" s="73">
        <f t="shared" si="43"/>
        <v>434.7</v>
      </c>
      <c r="M57" s="27"/>
      <c r="N57" s="30">
        <f t="shared" si="41"/>
        <v>0</v>
      </c>
      <c r="O57" s="74">
        <f t="shared" si="28"/>
        <v>0</v>
      </c>
      <c r="Q57" s="72">
        <v>0.161</v>
      </c>
      <c r="R57" s="77">
        <f>$G$57</f>
        <v>2700</v>
      </c>
      <c r="S57" s="73">
        <f t="shared" si="44"/>
        <v>434.7</v>
      </c>
      <c r="T57" s="27"/>
      <c r="U57" s="30">
        <f t="shared" si="1"/>
        <v>0</v>
      </c>
      <c r="V57" s="74">
        <f t="shared" si="2"/>
        <v>0</v>
      </c>
      <c r="X57" s="72">
        <v>0.161</v>
      </c>
      <c r="Y57" s="77">
        <f>$G$57</f>
        <v>2700</v>
      </c>
      <c r="Z57" s="73">
        <f t="shared" si="45"/>
        <v>434.7</v>
      </c>
      <c r="AA57" s="27"/>
      <c r="AB57" s="30">
        <f t="shared" si="3"/>
        <v>0</v>
      </c>
      <c r="AC57" s="74">
        <f t="shared" si="4"/>
        <v>0</v>
      </c>
      <c r="AE57" s="72">
        <v>0.161</v>
      </c>
      <c r="AF57" s="77">
        <f>$G$57</f>
        <v>2700</v>
      </c>
      <c r="AG57" s="73">
        <f t="shared" si="46"/>
        <v>434.7</v>
      </c>
      <c r="AH57" s="27"/>
      <c r="AI57" s="30">
        <f t="shared" si="5"/>
        <v>0</v>
      </c>
      <c r="AJ57" s="74">
        <f t="shared" si="6"/>
        <v>0</v>
      </c>
      <c r="AL57" s="72">
        <v>0.161</v>
      </c>
      <c r="AM57" s="77">
        <f>$G$57</f>
        <v>2700</v>
      </c>
      <c r="AN57" s="73">
        <f t="shared" si="47"/>
        <v>434.7</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14250</v>
      </c>
      <c r="H59" s="73">
        <f>G59*F59</f>
        <v>1567.5</v>
      </c>
      <c r="I59" s="83"/>
      <c r="J59" s="72">
        <v>0.11</v>
      </c>
      <c r="K59" s="82">
        <f>$G$59</f>
        <v>14250</v>
      </c>
      <c r="L59" s="73">
        <f>K59*J59</f>
        <v>1567.5</v>
      </c>
      <c r="M59" s="83"/>
      <c r="N59" s="84">
        <f t="shared" si="41"/>
        <v>0</v>
      </c>
      <c r="O59" s="74">
        <f t="shared" si="28"/>
        <v>0</v>
      </c>
      <c r="Q59" s="72">
        <v>0.11</v>
      </c>
      <c r="R59" s="82">
        <f>$G$59</f>
        <v>14250</v>
      </c>
      <c r="S59" s="73">
        <f>R59*Q59</f>
        <v>1567.5</v>
      </c>
      <c r="T59" s="83"/>
      <c r="U59" s="84">
        <f t="shared" si="1"/>
        <v>0</v>
      </c>
      <c r="V59" s="74">
        <f t="shared" si="2"/>
        <v>0</v>
      </c>
      <c r="X59" s="72">
        <v>0.11</v>
      </c>
      <c r="Y59" s="82">
        <f>$G$59</f>
        <v>14250</v>
      </c>
      <c r="Z59" s="73">
        <f>Y59*X59</f>
        <v>1567.5</v>
      </c>
      <c r="AA59" s="83"/>
      <c r="AB59" s="84">
        <f t="shared" si="3"/>
        <v>0</v>
      </c>
      <c r="AC59" s="74">
        <f t="shared" si="4"/>
        <v>0</v>
      </c>
      <c r="AE59" s="72">
        <v>0.11</v>
      </c>
      <c r="AF59" s="82">
        <f>$G$59</f>
        <v>14250</v>
      </c>
      <c r="AG59" s="73">
        <f>AF59*AE59</f>
        <v>1567.5</v>
      </c>
      <c r="AH59" s="83"/>
      <c r="AI59" s="84">
        <f t="shared" si="5"/>
        <v>0</v>
      </c>
      <c r="AJ59" s="74">
        <f t="shared" si="6"/>
        <v>0</v>
      </c>
      <c r="AL59" s="72">
        <v>0.11</v>
      </c>
      <c r="AM59" s="82">
        <f>$G$59</f>
        <v>14250</v>
      </c>
      <c r="AN59" s="73">
        <f>AM59*AL59</f>
        <v>1567.5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2284.2093</v>
      </c>
      <c r="I61" s="100"/>
      <c r="J61" s="101"/>
      <c r="K61" s="101"/>
      <c r="L61" s="103">
        <f>SUM(L51:L57,L50)</f>
        <v>2258.8822500000006</v>
      </c>
      <c r="M61" s="102"/>
      <c r="N61" s="103">
        <f t="shared" ref="N61" si="48">L61-H61</f>
        <v>-25.327049999999417</v>
      </c>
      <c r="O61" s="104">
        <f t="shared" ref="O61" si="49">IF((H61)=0,"",(N61/H61))</f>
        <v>-1.1087884984970256E-2</v>
      </c>
      <c r="Q61" s="101"/>
      <c r="R61" s="101"/>
      <c r="S61" s="103">
        <f>SUM(S51:S57,S50)</f>
        <v>2306.7572500000006</v>
      </c>
      <c r="T61" s="102"/>
      <c r="U61" s="103">
        <f t="shared" si="1"/>
        <v>47.875</v>
      </c>
      <c r="V61" s="104">
        <f>IF((L61)=0,"",(U61/L61))</f>
        <v>2.1194110494249973E-2</v>
      </c>
      <c r="X61" s="101"/>
      <c r="Y61" s="101"/>
      <c r="Z61" s="103">
        <f>SUM(Z51:Z57,Z50)</f>
        <v>2323.9572500000004</v>
      </c>
      <c r="AA61" s="102"/>
      <c r="AB61" s="103">
        <f t="shared" si="3"/>
        <v>17.199999999999818</v>
      </c>
      <c r="AC61" s="104">
        <f>IF((S61)=0,"",(AB61/S61))</f>
        <v>7.4563545860752423E-3</v>
      </c>
      <c r="AE61" s="101"/>
      <c r="AF61" s="101"/>
      <c r="AG61" s="103">
        <f>SUM(AG51:AG57,AG50)</f>
        <v>2338.0572500000003</v>
      </c>
      <c r="AH61" s="102"/>
      <c r="AI61" s="103">
        <f t="shared" ref="AI61:AI65" si="50">AG61-Z61</f>
        <v>14.099999999999909</v>
      </c>
      <c r="AJ61" s="104">
        <f>IF((Z61)=0,"",(AI61/Z61))</f>
        <v>6.0672372523203283E-3</v>
      </c>
      <c r="AL61" s="101"/>
      <c r="AM61" s="101"/>
      <c r="AN61" s="103">
        <f>SUM(AN51:AN57,AN50)</f>
        <v>2345.8572500000005</v>
      </c>
      <c r="AO61" s="102"/>
      <c r="AP61" s="103">
        <f t="shared" ref="AP61:AP65" si="51">AN61-AG61</f>
        <v>7.8000000000001819</v>
      </c>
      <c r="AQ61" s="104">
        <f>IF((AG61)=0,"",(AP61/AG61))</f>
        <v>3.3361030830191094E-3</v>
      </c>
    </row>
    <row r="62" spans="2:43" x14ac:dyDescent="0.2">
      <c r="B62" s="105" t="s">
        <v>52</v>
      </c>
      <c r="C62" s="21"/>
      <c r="D62" s="21"/>
      <c r="E62" s="21"/>
      <c r="F62" s="106">
        <v>0.13</v>
      </c>
      <c r="G62" s="107"/>
      <c r="H62" s="108">
        <f>H61*F62</f>
        <v>296.94720899999999</v>
      </c>
      <c r="I62" s="109"/>
      <c r="J62" s="110">
        <v>0.13</v>
      </c>
      <c r="K62" s="109"/>
      <c r="L62" s="111">
        <f>L61*J62</f>
        <v>293.65469250000007</v>
      </c>
      <c r="M62" s="112"/>
      <c r="N62" s="113">
        <f t="shared" si="41"/>
        <v>-3.2925164999999197</v>
      </c>
      <c r="O62" s="114">
        <f t="shared" si="28"/>
        <v>-1.108788498497024E-2</v>
      </c>
      <c r="Q62" s="110">
        <v>0.13</v>
      </c>
      <c r="R62" s="109"/>
      <c r="S62" s="111">
        <f>S61*Q62</f>
        <v>299.87844250000006</v>
      </c>
      <c r="T62" s="112"/>
      <c r="U62" s="113">
        <f t="shared" si="1"/>
        <v>6.2237499999999955</v>
      </c>
      <c r="V62" s="114">
        <f t="shared" ref="V62:V71" si="52">IF((L62)=0,"",(U62/L62))</f>
        <v>2.1194110494249956E-2</v>
      </c>
      <c r="X62" s="110">
        <v>0.13</v>
      </c>
      <c r="Y62" s="109"/>
      <c r="Z62" s="111">
        <f>Z61*X62</f>
        <v>302.11444250000005</v>
      </c>
      <c r="AA62" s="112"/>
      <c r="AB62" s="113">
        <f t="shared" si="3"/>
        <v>2.23599999999999</v>
      </c>
      <c r="AC62" s="114">
        <f t="shared" ref="AC62:AC71" si="53">IF((S62)=0,"",(AB62/S62))</f>
        <v>7.4563545860752882E-3</v>
      </c>
      <c r="AE62" s="110">
        <v>0.13</v>
      </c>
      <c r="AF62" s="109"/>
      <c r="AG62" s="111">
        <f>AG61*AE62</f>
        <v>303.94744250000002</v>
      </c>
      <c r="AH62" s="112"/>
      <c r="AI62" s="113">
        <f t="shared" si="50"/>
        <v>1.83299999999997</v>
      </c>
      <c r="AJ62" s="114">
        <f t="shared" ref="AJ62:AJ71" si="54">IF((Z62)=0,"",(AI62/Z62))</f>
        <v>6.0672372523202685E-3</v>
      </c>
      <c r="AL62" s="110">
        <v>0.13</v>
      </c>
      <c r="AM62" s="109"/>
      <c r="AN62" s="111">
        <f>AN61*AL62</f>
        <v>304.96144250000009</v>
      </c>
      <c r="AO62" s="112"/>
      <c r="AP62" s="113">
        <f t="shared" si="51"/>
        <v>1.0140000000000668</v>
      </c>
      <c r="AQ62" s="114">
        <f t="shared" ref="AQ62:AQ71" si="55">IF((AG62)=0,"",(AP62/AG62))</f>
        <v>3.336103083019252E-3</v>
      </c>
    </row>
    <row r="63" spans="2:43" x14ac:dyDescent="0.2">
      <c r="B63" s="115" t="s">
        <v>53</v>
      </c>
      <c r="C63" s="21"/>
      <c r="D63" s="21"/>
      <c r="E63" s="21"/>
      <c r="F63" s="116"/>
      <c r="G63" s="107"/>
      <c r="H63" s="108">
        <f>H61+H62</f>
        <v>2581.1565089999999</v>
      </c>
      <c r="I63" s="109"/>
      <c r="J63" s="109"/>
      <c r="K63" s="109"/>
      <c r="L63" s="111">
        <f>L61+L62</f>
        <v>2552.5369425000008</v>
      </c>
      <c r="M63" s="112"/>
      <c r="N63" s="113">
        <f t="shared" si="41"/>
        <v>-28.61956649999911</v>
      </c>
      <c r="O63" s="114">
        <f t="shared" si="28"/>
        <v>-1.1087884984970165E-2</v>
      </c>
      <c r="Q63" s="109"/>
      <c r="R63" s="109"/>
      <c r="S63" s="111">
        <f>S61+S62</f>
        <v>2606.6356925000005</v>
      </c>
      <c r="T63" s="112"/>
      <c r="U63" s="113">
        <f t="shared" si="1"/>
        <v>54.098749999999654</v>
      </c>
      <c r="V63" s="114">
        <f t="shared" si="52"/>
        <v>2.1194110494249834E-2</v>
      </c>
      <c r="X63" s="109"/>
      <c r="Y63" s="109"/>
      <c r="Z63" s="111">
        <f>Z61+Z62</f>
        <v>2626.0716925000006</v>
      </c>
      <c r="AA63" s="112"/>
      <c r="AB63" s="113">
        <f t="shared" si="3"/>
        <v>19.436000000000149</v>
      </c>
      <c r="AC63" s="114">
        <f t="shared" si="53"/>
        <v>7.4563545860753784E-3</v>
      </c>
      <c r="AE63" s="109"/>
      <c r="AF63" s="109"/>
      <c r="AG63" s="111">
        <f>AG61+AG62</f>
        <v>2642.0046925000001</v>
      </c>
      <c r="AH63" s="112"/>
      <c r="AI63" s="113">
        <f t="shared" si="50"/>
        <v>15.932999999999538</v>
      </c>
      <c r="AJ63" s="114">
        <f t="shared" si="54"/>
        <v>6.0672372523201913E-3</v>
      </c>
      <c r="AL63" s="109"/>
      <c r="AM63" s="109"/>
      <c r="AN63" s="111">
        <f>AN61+AN62</f>
        <v>2650.8186925000005</v>
      </c>
      <c r="AO63" s="112"/>
      <c r="AP63" s="113">
        <f t="shared" si="51"/>
        <v>8.8140000000003056</v>
      </c>
      <c r="AQ63" s="114">
        <f t="shared" si="55"/>
        <v>3.3361030830191475E-3</v>
      </c>
    </row>
    <row r="64" spans="2:43" ht="15.75" customHeight="1" x14ac:dyDescent="0.2">
      <c r="B64" s="268" t="s">
        <v>54</v>
      </c>
      <c r="C64" s="268"/>
      <c r="D64" s="268"/>
      <c r="E64" s="21"/>
      <c r="F64" s="116"/>
      <c r="G64" s="107"/>
      <c r="H64" s="117">
        <f>ROUND(-H63*10%,2)</f>
        <v>-258.12</v>
      </c>
      <c r="I64" s="109"/>
      <c r="J64" s="109"/>
      <c r="K64" s="109"/>
      <c r="L64" s="118">
        <f>ROUND(-L63*10%,2)</f>
        <v>-255.25</v>
      </c>
      <c r="M64" s="112"/>
      <c r="N64" s="118">
        <f t="shared" si="41"/>
        <v>2.8700000000000045</v>
      </c>
      <c r="O64" s="119">
        <f t="shared" si="28"/>
        <v>-1.1118859445219295E-2</v>
      </c>
      <c r="Q64" s="109"/>
      <c r="R64" s="109"/>
      <c r="S64" s="118">
        <f>ROUND(-S63*10%,2)</f>
        <v>-260.66000000000003</v>
      </c>
      <c r="T64" s="112"/>
      <c r="U64" s="118">
        <f t="shared" si="1"/>
        <v>-5.410000000000025</v>
      </c>
      <c r="V64" s="119">
        <f t="shared" si="52"/>
        <v>2.1194906953966797E-2</v>
      </c>
      <c r="X64" s="109"/>
      <c r="Y64" s="109"/>
      <c r="Z64" s="118">
        <f>ROUND(-Z63*10%,2)</f>
        <v>-262.61</v>
      </c>
      <c r="AA64" s="112"/>
      <c r="AB64" s="118">
        <f t="shared" si="3"/>
        <v>-1.9499999999999886</v>
      </c>
      <c r="AC64" s="119">
        <f t="shared" si="53"/>
        <v>7.4810097444946997E-3</v>
      </c>
      <c r="AE64" s="109"/>
      <c r="AF64" s="109"/>
      <c r="AG64" s="118">
        <f>ROUND(-AG63*10%,2)</f>
        <v>-264.2</v>
      </c>
      <c r="AH64" s="112"/>
      <c r="AI64" s="118">
        <f t="shared" si="50"/>
        <v>-1.589999999999975</v>
      </c>
      <c r="AJ64" s="119">
        <f t="shared" si="54"/>
        <v>6.0546056890444953E-3</v>
      </c>
      <c r="AL64" s="109"/>
      <c r="AM64" s="109"/>
      <c r="AN64" s="118">
        <f>ROUND(-AN63*10%,2)</f>
        <v>-265.08</v>
      </c>
      <c r="AO64" s="112"/>
      <c r="AP64" s="118">
        <f t="shared" si="51"/>
        <v>-0.87999999999999545</v>
      </c>
      <c r="AQ64" s="119">
        <f t="shared" si="55"/>
        <v>3.3308099924299604E-3</v>
      </c>
    </row>
    <row r="65" spans="1:43" ht="13.5" thickBot="1" x14ac:dyDescent="0.25">
      <c r="B65" s="269" t="s">
        <v>55</v>
      </c>
      <c r="C65" s="269"/>
      <c r="D65" s="269"/>
      <c r="E65" s="120"/>
      <c r="F65" s="121"/>
      <c r="G65" s="122"/>
      <c r="H65" s="123">
        <f>H63+H64</f>
        <v>2323.036509</v>
      </c>
      <c r="I65" s="124"/>
      <c r="J65" s="124"/>
      <c r="K65" s="124"/>
      <c r="L65" s="125">
        <f>L63+L64</f>
        <v>2297.2869425000008</v>
      </c>
      <c r="M65" s="126"/>
      <c r="N65" s="127">
        <f t="shared" si="41"/>
        <v>-25.749566499999219</v>
      </c>
      <c r="O65" s="128">
        <f t="shared" si="28"/>
        <v>-1.1084443313843423E-2</v>
      </c>
      <c r="Q65" s="124"/>
      <c r="R65" s="124"/>
      <c r="S65" s="125">
        <f>S63+S64</f>
        <v>2345.9756925000006</v>
      </c>
      <c r="T65" s="126"/>
      <c r="U65" s="127">
        <f t="shared" si="1"/>
        <v>48.6887499999998</v>
      </c>
      <c r="V65" s="128">
        <f t="shared" si="52"/>
        <v>2.1194022000148891E-2</v>
      </c>
      <c r="X65" s="124"/>
      <c r="Y65" s="124"/>
      <c r="Z65" s="125">
        <f>Z63+Z64</f>
        <v>2363.4616925000005</v>
      </c>
      <c r="AA65" s="126"/>
      <c r="AB65" s="127">
        <f t="shared" si="3"/>
        <v>17.485999999999876</v>
      </c>
      <c r="AC65" s="128">
        <f t="shared" si="53"/>
        <v>7.4536151657078054E-3</v>
      </c>
      <c r="AE65" s="124"/>
      <c r="AF65" s="124"/>
      <c r="AG65" s="125">
        <f>AG63+AG64</f>
        <v>2377.8046925000003</v>
      </c>
      <c r="AH65" s="126"/>
      <c r="AI65" s="127">
        <f t="shared" si="50"/>
        <v>14.342999999999847</v>
      </c>
      <c r="AJ65" s="128">
        <f t="shared" si="54"/>
        <v>6.0686407761609377E-3</v>
      </c>
      <c r="AL65" s="124"/>
      <c r="AM65" s="124"/>
      <c r="AN65" s="125">
        <f>AN63+AN64</f>
        <v>2385.7386925000005</v>
      </c>
      <c r="AO65" s="126"/>
      <c r="AP65" s="127">
        <f t="shared" si="51"/>
        <v>7.9340000000001965</v>
      </c>
      <c r="AQ65" s="128">
        <f t="shared" si="55"/>
        <v>3.3366912030350429E-3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2390.1093000000001</v>
      </c>
      <c r="I67" s="140"/>
      <c r="J67" s="141"/>
      <c r="K67" s="141"/>
      <c r="L67" s="143">
        <f>SUM(L58:L59,L50,L51:L54)</f>
        <v>2364.7822500000002</v>
      </c>
      <c r="M67" s="142"/>
      <c r="N67" s="143">
        <f t="shared" ref="N67:N71" si="56">L67-H67</f>
        <v>-25.327049999999872</v>
      </c>
      <c r="O67" s="104">
        <f t="shared" ref="O67:O71" si="57">IF((H67)=0,"",(N67/H67))</f>
        <v>-1.0596607443851991E-2</v>
      </c>
      <c r="Q67" s="141"/>
      <c r="R67" s="141"/>
      <c r="S67" s="143">
        <f>SUM(S58:S59,S50,S51:S54)</f>
        <v>2412.6572500000002</v>
      </c>
      <c r="T67" s="142"/>
      <c r="U67" s="143">
        <f t="shared" si="1"/>
        <v>47.875</v>
      </c>
      <c r="V67" s="104">
        <f t="shared" si="52"/>
        <v>2.0244992958654014E-2</v>
      </c>
      <c r="X67" s="141"/>
      <c r="Y67" s="141"/>
      <c r="Z67" s="143">
        <f>SUM(Z58:Z59,Z50,Z51:Z54)</f>
        <v>2429.85725</v>
      </c>
      <c r="AA67" s="142"/>
      <c r="AB67" s="143">
        <f t="shared" si="3"/>
        <v>17.199999999999818</v>
      </c>
      <c r="AC67" s="104">
        <f t="shared" si="53"/>
        <v>7.1290689964352855E-3</v>
      </c>
      <c r="AE67" s="141"/>
      <c r="AF67" s="141"/>
      <c r="AG67" s="143">
        <f>SUM(AG58:AG59,AG50,AG51:AG54)</f>
        <v>2443.9572500000004</v>
      </c>
      <c r="AH67" s="142"/>
      <c r="AI67" s="143">
        <f t="shared" ref="AI67:AI71" si="58">AG67-Z67</f>
        <v>14.100000000000364</v>
      </c>
      <c r="AJ67" s="104">
        <f t="shared" si="54"/>
        <v>5.8028100210415091E-3</v>
      </c>
      <c r="AL67" s="141"/>
      <c r="AM67" s="141"/>
      <c r="AN67" s="143">
        <f>SUM(AN58:AN59,AN50,AN51:AN54)</f>
        <v>2451.7572499999997</v>
      </c>
      <c r="AO67" s="142"/>
      <c r="AP67" s="143">
        <f t="shared" ref="AP67:AP71" si="59">AN67-AG67</f>
        <v>7.7999999999992724</v>
      </c>
      <c r="AQ67" s="104">
        <f t="shared" si="55"/>
        <v>3.1915451876252218E-3</v>
      </c>
    </row>
    <row r="68" spans="1:43" s="85" customFormat="1" x14ac:dyDescent="0.2">
      <c r="B68" s="144" t="s">
        <v>52</v>
      </c>
      <c r="C68" s="79"/>
      <c r="D68" s="79"/>
      <c r="E68" s="79"/>
      <c r="F68" s="145">
        <v>0.13</v>
      </c>
      <c r="G68" s="138"/>
      <c r="H68" s="146">
        <f>H67*F68</f>
        <v>310.71420900000004</v>
      </c>
      <c r="I68" s="147"/>
      <c r="J68" s="148">
        <v>0.13</v>
      </c>
      <c r="K68" s="149"/>
      <c r="L68" s="152">
        <f>L67*J68</f>
        <v>307.42169250000006</v>
      </c>
      <c r="M68" s="151"/>
      <c r="N68" s="152">
        <f t="shared" si="56"/>
        <v>-3.2925164999999765</v>
      </c>
      <c r="O68" s="114">
        <f t="shared" si="57"/>
        <v>-1.0596607443851968E-2</v>
      </c>
      <c r="Q68" s="148">
        <v>0.13</v>
      </c>
      <c r="R68" s="149"/>
      <c r="S68" s="150">
        <f>S67*Q68</f>
        <v>313.64544250000006</v>
      </c>
      <c r="T68" s="151"/>
      <c r="U68" s="152">
        <f t="shared" si="1"/>
        <v>6.2237499999999955</v>
      </c>
      <c r="V68" s="114">
        <f t="shared" si="52"/>
        <v>2.0244992958653996E-2</v>
      </c>
      <c r="X68" s="148">
        <v>0.13</v>
      </c>
      <c r="Y68" s="149"/>
      <c r="Z68" s="150">
        <f>Z67*X68</f>
        <v>315.88144249999999</v>
      </c>
      <c r="AA68" s="151"/>
      <c r="AB68" s="152">
        <f t="shared" si="3"/>
        <v>2.2359999999999332</v>
      </c>
      <c r="AC68" s="114">
        <f t="shared" si="53"/>
        <v>7.1290689964351476E-3</v>
      </c>
      <c r="AE68" s="148">
        <v>0.13</v>
      </c>
      <c r="AF68" s="149"/>
      <c r="AG68" s="152">
        <f>AG67*AE68</f>
        <v>317.71444250000008</v>
      </c>
      <c r="AH68" s="151"/>
      <c r="AI68" s="152">
        <f t="shared" si="58"/>
        <v>1.8330000000000837</v>
      </c>
      <c r="AJ68" s="114">
        <f t="shared" si="54"/>
        <v>5.8028100210416244E-3</v>
      </c>
      <c r="AL68" s="148">
        <v>0.13</v>
      </c>
      <c r="AM68" s="149"/>
      <c r="AN68" s="150">
        <f>AN67*AL68</f>
        <v>318.72844249999997</v>
      </c>
      <c r="AO68" s="151"/>
      <c r="AP68" s="152">
        <f t="shared" si="59"/>
        <v>1.0139999999998963</v>
      </c>
      <c r="AQ68" s="114">
        <f t="shared" si="55"/>
        <v>3.1915451876251928E-3</v>
      </c>
    </row>
    <row r="69" spans="1:43" s="85" customFormat="1" x14ac:dyDescent="0.2">
      <c r="B69" s="153" t="s">
        <v>53</v>
      </c>
      <c r="C69" s="79"/>
      <c r="D69" s="79"/>
      <c r="E69" s="79"/>
      <c r="F69" s="154"/>
      <c r="G69" s="155"/>
      <c r="H69" s="146">
        <f>H67+H68</f>
        <v>2700.8235090000003</v>
      </c>
      <c r="I69" s="147"/>
      <c r="J69" s="147"/>
      <c r="K69" s="147"/>
      <c r="L69" s="150">
        <f>L67+L68</f>
        <v>2672.2039425000003</v>
      </c>
      <c r="M69" s="151"/>
      <c r="N69" s="152">
        <f t="shared" si="56"/>
        <v>-28.619566500000019</v>
      </c>
      <c r="O69" s="114">
        <f t="shared" si="57"/>
        <v>-1.059660744385205E-2</v>
      </c>
      <c r="Q69" s="147"/>
      <c r="R69" s="147"/>
      <c r="S69" s="150">
        <f>S67+S68</f>
        <v>2726.3026925000004</v>
      </c>
      <c r="T69" s="151"/>
      <c r="U69" s="152">
        <f t="shared" si="1"/>
        <v>54.098750000000109</v>
      </c>
      <c r="V69" s="114">
        <f t="shared" si="52"/>
        <v>2.0244992958654055E-2</v>
      </c>
      <c r="X69" s="147"/>
      <c r="Y69" s="147"/>
      <c r="Z69" s="150">
        <f>Z67+Z68</f>
        <v>2745.7386925000001</v>
      </c>
      <c r="AA69" s="151"/>
      <c r="AB69" s="152">
        <f t="shared" si="3"/>
        <v>19.435999999999694</v>
      </c>
      <c r="AC69" s="114">
        <f t="shared" si="53"/>
        <v>7.1290689964352491E-3</v>
      </c>
      <c r="AE69" s="147"/>
      <c r="AF69" s="147"/>
      <c r="AG69" s="150">
        <f>AG67+AG68</f>
        <v>2761.6716925000005</v>
      </c>
      <c r="AH69" s="151"/>
      <c r="AI69" s="152">
        <f t="shared" si="58"/>
        <v>15.933000000000447</v>
      </c>
      <c r="AJ69" s="114">
        <f t="shared" si="54"/>
        <v>5.8028100210415221E-3</v>
      </c>
      <c r="AL69" s="147"/>
      <c r="AM69" s="147"/>
      <c r="AN69" s="150">
        <f>AN67+AN68</f>
        <v>2770.4856924999995</v>
      </c>
      <c r="AO69" s="151"/>
      <c r="AP69" s="152">
        <f t="shared" si="59"/>
        <v>8.8139999999989413</v>
      </c>
      <c r="AQ69" s="114">
        <f t="shared" si="55"/>
        <v>3.191545187625136E-3</v>
      </c>
    </row>
    <row r="70" spans="1:43" s="85" customFormat="1" ht="15.75" customHeight="1" x14ac:dyDescent="0.2">
      <c r="B70" s="270" t="s">
        <v>54</v>
      </c>
      <c r="C70" s="270"/>
      <c r="D70" s="270"/>
      <c r="E70" s="79"/>
      <c r="F70" s="154"/>
      <c r="G70" s="155"/>
      <c r="H70" s="156">
        <f>ROUND(-H69*10%,2)</f>
        <v>-270.08</v>
      </c>
      <c r="I70" s="147"/>
      <c r="J70" s="147"/>
      <c r="K70" s="147"/>
      <c r="L70" s="157">
        <f>ROUND(-L69*10%,2)</f>
        <v>-267.22000000000003</v>
      </c>
      <c r="M70" s="151"/>
      <c r="N70" s="157">
        <f t="shared" si="56"/>
        <v>2.8599999999999568</v>
      </c>
      <c r="O70" s="119">
        <f t="shared" si="57"/>
        <v>-1.0589454976303158E-2</v>
      </c>
      <c r="Q70" s="147"/>
      <c r="R70" s="147"/>
      <c r="S70" s="157">
        <f>ROUND(-S69*10%,2)</f>
        <v>-272.63</v>
      </c>
      <c r="T70" s="151"/>
      <c r="U70" s="157">
        <f t="shared" si="1"/>
        <v>-5.4099999999999682</v>
      </c>
      <c r="V70" s="119">
        <f t="shared" si="52"/>
        <v>2.0245490606990373E-2</v>
      </c>
      <c r="X70" s="147"/>
      <c r="Y70" s="147"/>
      <c r="Z70" s="157">
        <f>ROUND(-Z69*10%,2)</f>
        <v>-274.57</v>
      </c>
      <c r="AA70" s="151"/>
      <c r="AB70" s="157">
        <f t="shared" si="3"/>
        <v>-1.9399999999999977</v>
      </c>
      <c r="AC70" s="119">
        <f t="shared" si="53"/>
        <v>7.1158713274401117E-3</v>
      </c>
      <c r="AE70" s="147"/>
      <c r="AF70" s="147"/>
      <c r="AG70" s="157">
        <f>ROUND(-AG69*10%,2)</f>
        <v>-276.17</v>
      </c>
      <c r="AH70" s="151"/>
      <c r="AI70" s="157">
        <f t="shared" si="58"/>
        <v>-1.6000000000000227</v>
      </c>
      <c r="AJ70" s="119">
        <f t="shared" si="54"/>
        <v>5.8272935863350793E-3</v>
      </c>
      <c r="AL70" s="147"/>
      <c r="AM70" s="147"/>
      <c r="AN70" s="157">
        <f>ROUND(-AN69*10%,2)</f>
        <v>-277.05</v>
      </c>
      <c r="AO70" s="151"/>
      <c r="AP70" s="157">
        <f t="shared" si="59"/>
        <v>-0.87999999999999545</v>
      </c>
      <c r="AQ70" s="119">
        <f t="shared" si="55"/>
        <v>3.1864431328529363E-3</v>
      </c>
    </row>
    <row r="71" spans="1:43" s="85" customFormat="1" ht="13.5" thickBot="1" x14ac:dyDescent="0.25">
      <c r="B71" s="267" t="s">
        <v>57</v>
      </c>
      <c r="C71" s="267"/>
      <c r="D71" s="267"/>
      <c r="E71" s="158"/>
      <c r="F71" s="159"/>
      <c r="G71" s="160"/>
      <c r="H71" s="161">
        <f>SUM(H69:H70)</f>
        <v>2430.7435090000004</v>
      </c>
      <c r="I71" s="162"/>
      <c r="J71" s="162"/>
      <c r="K71" s="162"/>
      <c r="L71" s="163">
        <f>SUM(L69:L70)</f>
        <v>2404.9839425</v>
      </c>
      <c r="M71" s="164"/>
      <c r="N71" s="165">
        <f t="shared" si="56"/>
        <v>-25.759566500000346</v>
      </c>
      <c r="O71" s="166">
        <f t="shared" si="57"/>
        <v>-1.0597402154782569E-2</v>
      </c>
      <c r="Q71" s="162"/>
      <c r="R71" s="162"/>
      <c r="S71" s="163">
        <f>SUM(S69:S70)</f>
        <v>2453.6726925000003</v>
      </c>
      <c r="T71" s="164"/>
      <c r="U71" s="165">
        <f t="shared" si="1"/>
        <v>48.688750000000255</v>
      </c>
      <c r="V71" s="166">
        <f t="shared" si="52"/>
        <v>2.0244937664485155E-2</v>
      </c>
      <c r="X71" s="162"/>
      <c r="Y71" s="162"/>
      <c r="Z71" s="163">
        <f>SUM(Z69:Z70)</f>
        <v>2471.1686924999999</v>
      </c>
      <c r="AA71" s="164"/>
      <c r="AB71" s="165">
        <f t="shared" si="3"/>
        <v>17.49599999999964</v>
      </c>
      <c r="AC71" s="166">
        <f t="shared" si="53"/>
        <v>7.1305354024922126E-3</v>
      </c>
      <c r="AE71" s="162"/>
      <c r="AF71" s="162"/>
      <c r="AG71" s="163">
        <f>SUM(AG69:AG70)</f>
        <v>2485.5016925000004</v>
      </c>
      <c r="AH71" s="164"/>
      <c r="AI71" s="165">
        <f t="shared" si="58"/>
        <v>14.333000000000538</v>
      </c>
      <c r="AJ71" s="166">
        <f t="shared" si="54"/>
        <v>5.8000896674926371E-3</v>
      </c>
      <c r="AL71" s="162"/>
      <c r="AM71" s="162"/>
      <c r="AN71" s="163">
        <f>SUM(AN69:AN70)</f>
        <v>2493.4356924999993</v>
      </c>
      <c r="AO71" s="164"/>
      <c r="AP71" s="165">
        <f t="shared" si="59"/>
        <v>7.9339999999988322</v>
      </c>
      <c r="AQ71" s="166">
        <f t="shared" si="55"/>
        <v>3.1921120890561739E-3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2"/>
  <sheetViews>
    <sheetView showGridLines="0" view="pageBreakPreview" topLeftCell="A13"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72</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51100*1</f>
        <v>51100</v>
      </c>
      <c r="G18" s="12" t="s">
        <v>7</v>
      </c>
    </row>
    <row r="19" spans="2:43" x14ac:dyDescent="0.2">
      <c r="B19" s="11"/>
      <c r="F19" s="13">
        <v>50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v>260.82</v>
      </c>
      <c r="G23" s="25">
        <v>1</v>
      </c>
      <c r="H23" s="26">
        <f>G23*F23</f>
        <v>260.82</v>
      </c>
      <c r="I23" s="27"/>
      <c r="J23" s="28">
        <f>+'Proposed Rates'!D9</f>
        <v>200</v>
      </c>
      <c r="K23" s="29">
        <v>1</v>
      </c>
      <c r="L23" s="26">
        <f>K23*J23</f>
        <v>200</v>
      </c>
      <c r="M23" s="27"/>
      <c r="N23" s="30">
        <f>L23-H23</f>
        <v>-60.819999999999993</v>
      </c>
      <c r="O23" s="31">
        <f>IF((H23)=0,"",(N23/H23))</f>
        <v>-0.2331876389847404</v>
      </c>
      <c r="Q23" s="28">
        <f>+'Proposed Rates'!E9</f>
        <v>200</v>
      </c>
      <c r="R23" s="29">
        <v>1</v>
      </c>
      <c r="S23" s="26">
        <f>R23*Q23</f>
        <v>200</v>
      </c>
      <c r="T23" s="27"/>
      <c r="U23" s="30">
        <f>S23-L23</f>
        <v>0</v>
      </c>
      <c r="V23" s="31">
        <f>IF((L23)=0,"",(U23/L23))</f>
        <v>0</v>
      </c>
      <c r="X23" s="28">
        <f>+'Proposed Rates'!F9</f>
        <v>200</v>
      </c>
      <c r="Y23" s="29">
        <v>1</v>
      </c>
      <c r="Z23" s="26">
        <f>Y23*X23</f>
        <v>200</v>
      </c>
      <c r="AA23" s="27"/>
      <c r="AB23" s="30">
        <f>Z23-S23</f>
        <v>0</v>
      </c>
      <c r="AC23" s="31">
        <f>IF((S23)=0,"",(AB23/S23))</f>
        <v>0</v>
      </c>
      <c r="AE23" s="28">
        <f>+'Proposed Rates'!G9</f>
        <v>200</v>
      </c>
      <c r="AF23" s="29">
        <v>1</v>
      </c>
      <c r="AG23" s="26">
        <f>AF23*AE23</f>
        <v>200</v>
      </c>
      <c r="AH23" s="27"/>
      <c r="AI23" s="30">
        <f>AG23-Z23</f>
        <v>0</v>
      </c>
      <c r="AJ23" s="31">
        <f>IF((Z23)=0,"",(AI23/Z23))</f>
        <v>0</v>
      </c>
      <c r="AL23" s="28">
        <f>+'Proposed Rates'!H9</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50</v>
      </c>
      <c r="H29" s="26">
        <f t="shared" si="0"/>
        <v>178.45500000000001</v>
      </c>
      <c r="I29" s="27"/>
      <c r="J29" s="28">
        <f>+'Proposed Rates'!D22</f>
        <v>4.0705999999999998</v>
      </c>
      <c r="K29" s="51">
        <f>+$F$19</f>
        <v>50</v>
      </c>
      <c r="L29" s="26">
        <f t="shared" si="9"/>
        <v>203.53</v>
      </c>
      <c r="M29" s="27"/>
      <c r="N29" s="30">
        <f t="shared" si="10"/>
        <v>25.074999999999989</v>
      </c>
      <c r="O29" s="31">
        <f t="shared" si="11"/>
        <v>0.14051161357204892</v>
      </c>
      <c r="Q29" s="28">
        <f>+'Proposed Rates'!E22</f>
        <v>4.3174000000000001</v>
      </c>
      <c r="R29" s="51">
        <f>+$F$19</f>
        <v>50</v>
      </c>
      <c r="S29" s="26">
        <f t="shared" si="12"/>
        <v>215.87</v>
      </c>
      <c r="T29" s="27"/>
      <c r="U29" s="30">
        <f t="shared" si="1"/>
        <v>12.340000000000003</v>
      </c>
      <c r="V29" s="31">
        <f t="shared" si="2"/>
        <v>6.0629882572593739E-2</v>
      </c>
      <c r="X29" s="28">
        <f>+'Proposed Rates'!F22</f>
        <v>4.5762</v>
      </c>
      <c r="Y29" s="51">
        <f>+$F$19</f>
        <v>50</v>
      </c>
      <c r="Z29" s="26">
        <f t="shared" si="13"/>
        <v>228.81</v>
      </c>
      <c r="AA29" s="27"/>
      <c r="AB29" s="30">
        <f t="shared" si="3"/>
        <v>12.939999999999998</v>
      </c>
      <c r="AC29" s="31">
        <f t="shared" si="4"/>
        <v>5.9943484504562917E-2</v>
      </c>
      <c r="AE29" s="28">
        <f>+'Proposed Rates'!G22</f>
        <v>4.7981999999999996</v>
      </c>
      <c r="AF29" s="51">
        <f>+$F$19</f>
        <v>50</v>
      </c>
      <c r="AG29" s="26">
        <f t="shared" si="14"/>
        <v>239.90999999999997</v>
      </c>
      <c r="AH29" s="27"/>
      <c r="AI29" s="30">
        <f t="shared" si="5"/>
        <v>11.099999999999966</v>
      </c>
      <c r="AJ29" s="31">
        <f t="shared" si="6"/>
        <v>4.8511865740133588E-2</v>
      </c>
      <c r="AL29" s="28">
        <f>+'Proposed Rates'!H22</f>
        <v>4.9237000000000002</v>
      </c>
      <c r="AM29" s="51">
        <f>+$F$19</f>
        <v>50</v>
      </c>
      <c r="AN29" s="26">
        <f t="shared" si="15"/>
        <v>246.185</v>
      </c>
      <c r="AO29" s="27"/>
      <c r="AP29" s="30">
        <f t="shared" si="7"/>
        <v>6.2750000000000341</v>
      </c>
      <c r="AQ29" s="31">
        <f t="shared" si="8"/>
        <v>2.6155641698970594E-2</v>
      </c>
    </row>
    <row r="30" spans="2:43" x14ac:dyDescent="0.2">
      <c r="B30" s="21" t="s">
        <v>31</v>
      </c>
      <c r="C30" s="21"/>
      <c r="D30" s="22"/>
      <c r="E30" s="23"/>
      <c r="F30" s="24"/>
      <c r="G30" s="25">
        <f t="shared" ref="G30" si="16">$F$18</f>
        <v>51100</v>
      </c>
      <c r="H30" s="26">
        <f t="shared" si="0"/>
        <v>0</v>
      </c>
      <c r="I30" s="27"/>
      <c r="J30" s="28"/>
      <c r="K30" s="25">
        <f t="shared" ref="K30:K38" si="17">$F$18</f>
        <v>51100</v>
      </c>
      <c r="L30" s="26">
        <f t="shared" si="9"/>
        <v>0</v>
      </c>
      <c r="M30" s="27"/>
      <c r="N30" s="30">
        <f t="shared" si="10"/>
        <v>0</v>
      </c>
      <c r="O30" s="31" t="str">
        <f t="shared" si="11"/>
        <v/>
      </c>
      <c r="Q30" s="28"/>
      <c r="R30" s="25">
        <f t="shared" ref="R30:R38" si="18">$F$18</f>
        <v>51100</v>
      </c>
      <c r="S30" s="26">
        <f t="shared" si="12"/>
        <v>0</v>
      </c>
      <c r="T30" s="27"/>
      <c r="U30" s="30">
        <f t="shared" si="1"/>
        <v>0</v>
      </c>
      <c r="V30" s="31" t="str">
        <f t="shared" si="2"/>
        <v/>
      </c>
      <c r="X30" s="28"/>
      <c r="Y30" s="25">
        <f t="shared" ref="Y30:Y38" si="19">$F$18</f>
        <v>51100</v>
      </c>
      <c r="Z30" s="26">
        <f t="shared" si="13"/>
        <v>0</v>
      </c>
      <c r="AA30" s="27"/>
      <c r="AB30" s="30">
        <f t="shared" si="3"/>
        <v>0</v>
      </c>
      <c r="AC30" s="31" t="str">
        <f t="shared" si="4"/>
        <v/>
      </c>
      <c r="AE30" s="28"/>
      <c r="AF30" s="25">
        <f t="shared" ref="AF30:AF38" si="20">$F$18</f>
        <v>51100</v>
      </c>
      <c r="AG30" s="26">
        <f t="shared" si="14"/>
        <v>0</v>
      </c>
      <c r="AH30" s="27"/>
      <c r="AI30" s="30">
        <f t="shared" si="5"/>
        <v>0</v>
      </c>
      <c r="AJ30" s="31" t="str">
        <f t="shared" si="6"/>
        <v/>
      </c>
      <c r="AL30" s="28"/>
      <c r="AM30" s="25">
        <f t="shared" ref="AM30:AM38" si="21">$F$18</f>
        <v>51100</v>
      </c>
      <c r="AN30" s="26">
        <f t="shared" si="15"/>
        <v>0</v>
      </c>
      <c r="AO30" s="27"/>
      <c r="AP30" s="30">
        <f t="shared" si="7"/>
        <v>0</v>
      </c>
      <c r="AQ30" s="31" t="str">
        <f t="shared" si="8"/>
        <v/>
      </c>
    </row>
    <row r="31" spans="2:43" x14ac:dyDescent="0.2">
      <c r="B31" s="21" t="s">
        <v>32</v>
      </c>
      <c r="C31" s="21"/>
      <c r="D31" s="22" t="s">
        <v>74</v>
      </c>
      <c r="E31" s="23"/>
      <c r="F31" s="24">
        <v>0</v>
      </c>
      <c r="G31" s="51">
        <f>+$F$19</f>
        <v>50</v>
      </c>
      <c r="H31" s="26">
        <f t="shared" si="0"/>
        <v>0</v>
      </c>
      <c r="I31" s="27"/>
      <c r="J31" s="28">
        <f>+'Proposed Rates'!D69</f>
        <v>-7.7109999999999998E-2</v>
      </c>
      <c r="K31" s="51">
        <f>+$F$19</f>
        <v>50</v>
      </c>
      <c r="L31" s="26">
        <f t="shared" si="9"/>
        <v>-3.8554999999999997</v>
      </c>
      <c r="M31" s="27"/>
      <c r="N31" s="30">
        <f t="shared" si="10"/>
        <v>-3.8554999999999997</v>
      </c>
      <c r="O31" s="31" t="str">
        <f t="shared" si="11"/>
        <v/>
      </c>
      <c r="Q31" s="28"/>
      <c r="R31" s="51">
        <f>+$F$19</f>
        <v>50</v>
      </c>
      <c r="S31" s="26">
        <f t="shared" si="12"/>
        <v>0</v>
      </c>
      <c r="T31" s="27"/>
      <c r="U31" s="30">
        <f t="shared" si="1"/>
        <v>3.8554999999999997</v>
      </c>
      <c r="V31" s="31">
        <f t="shared" si="2"/>
        <v>-1</v>
      </c>
      <c r="X31" s="28"/>
      <c r="Y31" s="51">
        <f>+$F$19</f>
        <v>50</v>
      </c>
      <c r="Z31" s="26">
        <f t="shared" si="13"/>
        <v>0</v>
      </c>
      <c r="AA31" s="27"/>
      <c r="AB31" s="30">
        <f t="shared" si="3"/>
        <v>0</v>
      </c>
      <c r="AC31" s="31" t="str">
        <f t="shared" si="4"/>
        <v/>
      </c>
      <c r="AE31" s="28"/>
      <c r="AF31" s="51">
        <f>+$F$19</f>
        <v>50</v>
      </c>
      <c r="AG31" s="26">
        <f t="shared" si="14"/>
        <v>0</v>
      </c>
      <c r="AH31" s="27"/>
      <c r="AI31" s="30">
        <f t="shared" si="5"/>
        <v>0</v>
      </c>
      <c r="AJ31" s="31" t="str">
        <f t="shared" si="6"/>
        <v/>
      </c>
      <c r="AL31" s="28"/>
      <c r="AM31" s="51">
        <f>+$F$19</f>
        <v>50</v>
      </c>
      <c r="AN31" s="26">
        <f t="shared" si="15"/>
        <v>0</v>
      </c>
      <c r="AO31" s="27"/>
      <c r="AP31" s="30">
        <f t="shared" si="7"/>
        <v>0</v>
      </c>
      <c r="AQ31" s="31" t="str">
        <f t="shared" si="8"/>
        <v/>
      </c>
    </row>
    <row r="32" spans="2:43" x14ac:dyDescent="0.2">
      <c r="B32" s="33"/>
      <c r="C32" s="21"/>
      <c r="D32" s="22"/>
      <c r="E32" s="23"/>
      <c r="F32" s="24"/>
      <c r="G32" s="25">
        <f t="shared" ref="G32:G38" si="22">$F$18</f>
        <v>51100</v>
      </c>
      <c r="H32" s="26">
        <f t="shared" si="0"/>
        <v>0</v>
      </c>
      <c r="I32" s="27"/>
      <c r="J32" s="28"/>
      <c r="K32" s="25">
        <f t="shared" si="17"/>
        <v>51100</v>
      </c>
      <c r="L32" s="26">
        <f t="shared" si="9"/>
        <v>0</v>
      </c>
      <c r="M32" s="27"/>
      <c r="N32" s="30">
        <f t="shared" si="10"/>
        <v>0</v>
      </c>
      <c r="O32" s="31" t="str">
        <f t="shared" si="11"/>
        <v/>
      </c>
      <c r="Q32" s="28"/>
      <c r="R32" s="25">
        <f t="shared" si="18"/>
        <v>51100</v>
      </c>
      <c r="S32" s="26">
        <f t="shared" si="12"/>
        <v>0</v>
      </c>
      <c r="T32" s="27"/>
      <c r="U32" s="30">
        <f t="shared" si="1"/>
        <v>0</v>
      </c>
      <c r="V32" s="31" t="str">
        <f t="shared" si="2"/>
        <v/>
      </c>
      <c r="X32" s="28"/>
      <c r="Y32" s="25">
        <f t="shared" si="19"/>
        <v>51100</v>
      </c>
      <c r="Z32" s="26">
        <f t="shared" si="13"/>
        <v>0</v>
      </c>
      <c r="AA32" s="27"/>
      <c r="AB32" s="30">
        <f t="shared" si="3"/>
        <v>0</v>
      </c>
      <c r="AC32" s="31" t="str">
        <f t="shared" si="4"/>
        <v/>
      </c>
      <c r="AE32" s="28"/>
      <c r="AF32" s="25">
        <f t="shared" si="20"/>
        <v>51100</v>
      </c>
      <c r="AG32" s="26">
        <f t="shared" si="14"/>
        <v>0</v>
      </c>
      <c r="AH32" s="27"/>
      <c r="AI32" s="30">
        <f t="shared" si="5"/>
        <v>0</v>
      </c>
      <c r="AJ32" s="31" t="str">
        <f t="shared" si="6"/>
        <v/>
      </c>
      <c r="AL32" s="28"/>
      <c r="AM32" s="25">
        <f t="shared" si="21"/>
        <v>51100</v>
      </c>
      <c r="AN32" s="26">
        <f t="shared" si="15"/>
        <v>0</v>
      </c>
      <c r="AO32" s="27"/>
      <c r="AP32" s="30">
        <f t="shared" si="7"/>
        <v>0</v>
      </c>
      <c r="AQ32" s="31" t="str">
        <f t="shared" si="8"/>
        <v/>
      </c>
    </row>
    <row r="33" spans="2:43" x14ac:dyDescent="0.2">
      <c r="B33" s="33"/>
      <c r="C33" s="21"/>
      <c r="D33" s="22"/>
      <c r="E33" s="23"/>
      <c r="F33" s="24"/>
      <c r="G33" s="25">
        <f t="shared" si="22"/>
        <v>51100</v>
      </c>
      <c r="H33" s="26">
        <f t="shared" si="0"/>
        <v>0</v>
      </c>
      <c r="I33" s="27"/>
      <c r="J33" s="28"/>
      <c r="K33" s="25">
        <f t="shared" si="17"/>
        <v>51100</v>
      </c>
      <c r="L33" s="26">
        <f t="shared" si="9"/>
        <v>0</v>
      </c>
      <c r="M33" s="27"/>
      <c r="N33" s="30">
        <f t="shared" si="10"/>
        <v>0</v>
      </c>
      <c r="O33" s="31" t="str">
        <f t="shared" si="11"/>
        <v/>
      </c>
      <c r="Q33" s="28"/>
      <c r="R33" s="25">
        <f t="shared" si="18"/>
        <v>51100</v>
      </c>
      <c r="S33" s="26">
        <f t="shared" si="12"/>
        <v>0</v>
      </c>
      <c r="T33" s="27"/>
      <c r="U33" s="30">
        <f t="shared" si="1"/>
        <v>0</v>
      </c>
      <c r="V33" s="31" t="str">
        <f t="shared" si="2"/>
        <v/>
      </c>
      <c r="X33" s="28"/>
      <c r="Y33" s="25">
        <f t="shared" si="19"/>
        <v>51100</v>
      </c>
      <c r="Z33" s="26">
        <f t="shared" si="13"/>
        <v>0</v>
      </c>
      <c r="AA33" s="27"/>
      <c r="AB33" s="30">
        <f t="shared" si="3"/>
        <v>0</v>
      </c>
      <c r="AC33" s="31" t="str">
        <f t="shared" si="4"/>
        <v/>
      </c>
      <c r="AE33" s="28"/>
      <c r="AF33" s="25">
        <f t="shared" si="20"/>
        <v>51100</v>
      </c>
      <c r="AG33" s="26">
        <f t="shared" si="14"/>
        <v>0</v>
      </c>
      <c r="AH33" s="27"/>
      <c r="AI33" s="30">
        <f t="shared" si="5"/>
        <v>0</v>
      </c>
      <c r="AJ33" s="31" t="str">
        <f t="shared" si="6"/>
        <v/>
      </c>
      <c r="AL33" s="28"/>
      <c r="AM33" s="25">
        <f t="shared" si="21"/>
        <v>51100</v>
      </c>
      <c r="AN33" s="26">
        <f t="shared" si="15"/>
        <v>0</v>
      </c>
      <c r="AO33" s="27"/>
      <c r="AP33" s="30">
        <f t="shared" si="7"/>
        <v>0</v>
      </c>
      <c r="AQ33" s="31" t="str">
        <f t="shared" si="8"/>
        <v/>
      </c>
    </row>
    <row r="34" spans="2:43" x14ac:dyDescent="0.2">
      <c r="B34" s="33"/>
      <c r="C34" s="21"/>
      <c r="D34" s="22"/>
      <c r="E34" s="23"/>
      <c r="F34" s="24"/>
      <c r="G34" s="25">
        <f t="shared" si="22"/>
        <v>51100</v>
      </c>
      <c r="H34" s="26">
        <f t="shared" si="0"/>
        <v>0</v>
      </c>
      <c r="I34" s="27"/>
      <c r="J34" s="28"/>
      <c r="K34" s="25">
        <f t="shared" si="17"/>
        <v>51100</v>
      </c>
      <c r="L34" s="26">
        <f t="shared" si="9"/>
        <v>0</v>
      </c>
      <c r="M34" s="27"/>
      <c r="N34" s="30">
        <f t="shared" si="10"/>
        <v>0</v>
      </c>
      <c r="O34" s="31" t="str">
        <f t="shared" si="11"/>
        <v/>
      </c>
      <c r="Q34" s="28"/>
      <c r="R34" s="25">
        <f t="shared" si="18"/>
        <v>51100</v>
      </c>
      <c r="S34" s="26">
        <f t="shared" si="12"/>
        <v>0</v>
      </c>
      <c r="T34" s="27"/>
      <c r="U34" s="30">
        <f t="shared" si="1"/>
        <v>0</v>
      </c>
      <c r="V34" s="31" t="str">
        <f t="shared" si="2"/>
        <v/>
      </c>
      <c r="X34" s="28"/>
      <c r="Y34" s="25">
        <f t="shared" si="19"/>
        <v>51100</v>
      </c>
      <c r="Z34" s="26">
        <f t="shared" si="13"/>
        <v>0</v>
      </c>
      <c r="AA34" s="27"/>
      <c r="AB34" s="30">
        <f t="shared" si="3"/>
        <v>0</v>
      </c>
      <c r="AC34" s="31" t="str">
        <f t="shared" si="4"/>
        <v/>
      </c>
      <c r="AE34" s="28"/>
      <c r="AF34" s="25">
        <f t="shared" si="20"/>
        <v>51100</v>
      </c>
      <c r="AG34" s="26">
        <f t="shared" si="14"/>
        <v>0</v>
      </c>
      <c r="AH34" s="27"/>
      <c r="AI34" s="30">
        <f t="shared" si="5"/>
        <v>0</v>
      </c>
      <c r="AJ34" s="31" t="str">
        <f t="shared" si="6"/>
        <v/>
      </c>
      <c r="AL34" s="28"/>
      <c r="AM34" s="25">
        <f t="shared" si="21"/>
        <v>51100</v>
      </c>
      <c r="AN34" s="26">
        <f t="shared" si="15"/>
        <v>0</v>
      </c>
      <c r="AO34" s="27"/>
      <c r="AP34" s="30">
        <f t="shared" si="7"/>
        <v>0</v>
      </c>
      <c r="AQ34" s="31" t="str">
        <f t="shared" si="8"/>
        <v/>
      </c>
    </row>
    <row r="35" spans="2:43" x14ac:dyDescent="0.2">
      <c r="B35" s="33"/>
      <c r="C35" s="21"/>
      <c r="D35" s="22"/>
      <c r="E35" s="23"/>
      <c r="F35" s="24"/>
      <c r="G35" s="25">
        <f t="shared" si="22"/>
        <v>51100</v>
      </c>
      <c r="H35" s="26">
        <f t="shared" si="0"/>
        <v>0</v>
      </c>
      <c r="I35" s="27"/>
      <c r="J35" s="28"/>
      <c r="K35" s="25">
        <f t="shared" si="17"/>
        <v>51100</v>
      </c>
      <c r="L35" s="26">
        <f t="shared" si="9"/>
        <v>0</v>
      </c>
      <c r="M35" s="27"/>
      <c r="N35" s="30">
        <f t="shared" si="10"/>
        <v>0</v>
      </c>
      <c r="O35" s="31" t="str">
        <f t="shared" si="11"/>
        <v/>
      </c>
      <c r="Q35" s="28"/>
      <c r="R35" s="25">
        <f t="shared" si="18"/>
        <v>51100</v>
      </c>
      <c r="S35" s="26">
        <f t="shared" si="12"/>
        <v>0</v>
      </c>
      <c r="T35" s="27"/>
      <c r="U35" s="30">
        <f t="shared" si="1"/>
        <v>0</v>
      </c>
      <c r="V35" s="31" t="str">
        <f t="shared" si="2"/>
        <v/>
      </c>
      <c r="X35" s="28"/>
      <c r="Y35" s="25">
        <f t="shared" si="19"/>
        <v>51100</v>
      </c>
      <c r="Z35" s="26">
        <f t="shared" si="13"/>
        <v>0</v>
      </c>
      <c r="AA35" s="27"/>
      <c r="AB35" s="30">
        <f t="shared" si="3"/>
        <v>0</v>
      </c>
      <c r="AC35" s="31" t="str">
        <f t="shared" si="4"/>
        <v/>
      </c>
      <c r="AE35" s="28"/>
      <c r="AF35" s="25">
        <f t="shared" si="20"/>
        <v>51100</v>
      </c>
      <c r="AG35" s="26">
        <f t="shared" si="14"/>
        <v>0</v>
      </c>
      <c r="AH35" s="27"/>
      <c r="AI35" s="30">
        <f t="shared" si="5"/>
        <v>0</v>
      </c>
      <c r="AJ35" s="31" t="str">
        <f t="shared" si="6"/>
        <v/>
      </c>
      <c r="AL35" s="28"/>
      <c r="AM35" s="25">
        <f t="shared" si="21"/>
        <v>51100</v>
      </c>
      <c r="AN35" s="26">
        <f t="shared" si="15"/>
        <v>0</v>
      </c>
      <c r="AO35" s="27"/>
      <c r="AP35" s="30">
        <f t="shared" si="7"/>
        <v>0</v>
      </c>
      <c r="AQ35" s="31" t="str">
        <f t="shared" si="8"/>
        <v/>
      </c>
    </row>
    <row r="36" spans="2:43" x14ac:dyDescent="0.2">
      <c r="B36" s="33"/>
      <c r="C36" s="21"/>
      <c r="D36" s="22"/>
      <c r="E36" s="23"/>
      <c r="F36" s="24"/>
      <c r="G36" s="25">
        <f t="shared" si="22"/>
        <v>51100</v>
      </c>
      <c r="H36" s="26">
        <f t="shared" si="0"/>
        <v>0</v>
      </c>
      <c r="I36" s="27"/>
      <c r="J36" s="28"/>
      <c r="K36" s="25">
        <f t="shared" si="17"/>
        <v>51100</v>
      </c>
      <c r="L36" s="26">
        <f t="shared" si="9"/>
        <v>0</v>
      </c>
      <c r="M36" s="27"/>
      <c r="N36" s="30">
        <f t="shared" si="10"/>
        <v>0</v>
      </c>
      <c r="O36" s="31" t="str">
        <f t="shared" si="11"/>
        <v/>
      </c>
      <c r="Q36" s="28"/>
      <c r="R36" s="25">
        <f t="shared" si="18"/>
        <v>51100</v>
      </c>
      <c r="S36" s="26">
        <f t="shared" si="12"/>
        <v>0</v>
      </c>
      <c r="T36" s="27"/>
      <c r="U36" s="30">
        <f t="shared" si="1"/>
        <v>0</v>
      </c>
      <c r="V36" s="31" t="str">
        <f t="shared" si="2"/>
        <v/>
      </c>
      <c r="X36" s="28"/>
      <c r="Y36" s="25">
        <f t="shared" si="19"/>
        <v>51100</v>
      </c>
      <c r="Z36" s="26">
        <f t="shared" si="13"/>
        <v>0</v>
      </c>
      <c r="AA36" s="27"/>
      <c r="AB36" s="30">
        <f t="shared" si="3"/>
        <v>0</v>
      </c>
      <c r="AC36" s="31" t="str">
        <f t="shared" si="4"/>
        <v/>
      </c>
      <c r="AE36" s="28"/>
      <c r="AF36" s="25">
        <f t="shared" si="20"/>
        <v>51100</v>
      </c>
      <c r="AG36" s="26">
        <f t="shared" si="14"/>
        <v>0</v>
      </c>
      <c r="AH36" s="27"/>
      <c r="AI36" s="30">
        <f t="shared" si="5"/>
        <v>0</v>
      </c>
      <c r="AJ36" s="31" t="str">
        <f t="shared" si="6"/>
        <v/>
      </c>
      <c r="AL36" s="28"/>
      <c r="AM36" s="25">
        <f t="shared" si="21"/>
        <v>51100</v>
      </c>
      <c r="AN36" s="26">
        <f t="shared" si="15"/>
        <v>0</v>
      </c>
      <c r="AO36" s="27"/>
      <c r="AP36" s="30">
        <f t="shared" si="7"/>
        <v>0</v>
      </c>
      <c r="AQ36" s="31" t="str">
        <f t="shared" si="8"/>
        <v/>
      </c>
    </row>
    <row r="37" spans="2:43" x14ac:dyDescent="0.2">
      <c r="B37" s="33"/>
      <c r="C37" s="21"/>
      <c r="D37" s="22"/>
      <c r="E37" s="23"/>
      <c r="F37" s="24"/>
      <c r="G37" s="25">
        <f t="shared" si="22"/>
        <v>51100</v>
      </c>
      <c r="H37" s="26">
        <f t="shared" si="0"/>
        <v>0</v>
      </c>
      <c r="I37" s="27"/>
      <c r="J37" s="28"/>
      <c r="K37" s="25">
        <f t="shared" si="17"/>
        <v>51100</v>
      </c>
      <c r="L37" s="26">
        <f t="shared" si="9"/>
        <v>0</v>
      </c>
      <c r="M37" s="27"/>
      <c r="N37" s="30">
        <f t="shared" si="10"/>
        <v>0</v>
      </c>
      <c r="O37" s="31" t="str">
        <f t="shared" si="11"/>
        <v/>
      </c>
      <c r="Q37" s="28"/>
      <c r="R37" s="25">
        <f t="shared" si="18"/>
        <v>51100</v>
      </c>
      <c r="S37" s="26">
        <f t="shared" si="12"/>
        <v>0</v>
      </c>
      <c r="T37" s="27"/>
      <c r="U37" s="30">
        <f t="shared" si="1"/>
        <v>0</v>
      </c>
      <c r="V37" s="31" t="str">
        <f t="shared" si="2"/>
        <v/>
      </c>
      <c r="X37" s="28"/>
      <c r="Y37" s="25">
        <f t="shared" si="19"/>
        <v>51100</v>
      </c>
      <c r="Z37" s="26">
        <f t="shared" si="13"/>
        <v>0</v>
      </c>
      <c r="AA37" s="27"/>
      <c r="AB37" s="30">
        <f t="shared" si="3"/>
        <v>0</v>
      </c>
      <c r="AC37" s="31" t="str">
        <f t="shared" si="4"/>
        <v/>
      </c>
      <c r="AE37" s="28"/>
      <c r="AF37" s="25">
        <f t="shared" si="20"/>
        <v>51100</v>
      </c>
      <c r="AG37" s="26">
        <f t="shared" si="14"/>
        <v>0</v>
      </c>
      <c r="AH37" s="27"/>
      <c r="AI37" s="30">
        <f t="shared" si="5"/>
        <v>0</v>
      </c>
      <c r="AJ37" s="31" t="str">
        <f t="shared" si="6"/>
        <v/>
      </c>
      <c r="AL37" s="28"/>
      <c r="AM37" s="25">
        <f t="shared" si="21"/>
        <v>51100</v>
      </c>
      <c r="AN37" s="26">
        <f t="shared" si="15"/>
        <v>0</v>
      </c>
      <c r="AO37" s="27"/>
      <c r="AP37" s="30">
        <f t="shared" si="7"/>
        <v>0</v>
      </c>
      <c r="AQ37" s="31" t="str">
        <f t="shared" si="8"/>
        <v/>
      </c>
    </row>
    <row r="38" spans="2:43" x14ac:dyDescent="0.2">
      <c r="B38" s="33"/>
      <c r="C38" s="21"/>
      <c r="D38" s="22"/>
      <c r="E38" s="23"/>
      <c r="F38" s="24"/>
      <c r="G38" s="25">
        <f t="shared" si="22"/>
        <v>51100</v>
      </c>
      <c r="H38" s="26">
        <f t="shared" si="0"/>
        <v>0</v>
      </c>
      <c r="I38" s="27"/>
      <c r="J38" s="28"/>
      <c r="K38" s="25">
        <f t="shared" si="17"/>
        <v>51100</v>
      </c>
      <c r="L38" s="26">
        <f t="shared" si="9"/>
        <v>0</v>
      </c>
      <c r="M38" s="27"/>
      <c r="N38" s="30">
        <f t="shared" si="10"/>
        <v>0</v>
      </c>
      <c r="O38" s="31" t="str">
        <f t="shared" si="11"/>
        <v/>
      </c>
      <c r="Q38" s="28"/>
      <c r="R38" s="25">
        <f t="shared" si="18"/>
        <v>51100</v>
      </c>
      <c r="S38" s="26">
        <f t="shared" si="12"/>
        <v>0</v>
      </c>
      <c r="T38" s="27"/>
      <c r="U38" s="30">
        <f t="shared" si="1"/>
        <v>0</v>
      </c>
      <c r="V38" s="31" t="str">
        <f t="shared" si="2"/>
        <v/>
      </c>
      <c r="X38" s="28"/>
      <c r="Y38" s="25">
        <f t="shared" si="19"/>
        <v>51100</v>
      </c>
      <c r="Z38" s="26">
        <f t="shared" si="13"/>
        <v>0</v>
      </c>
      <c r="AA38" s="27"/>
      <c r="AB38" s="30">
        <f t="shared" si="3"/>
        <v>0</v>
      </c>
      <c r="AC38" s="31" t="str">
        <f t="shared" si="4"/>
        <v/>
      </c>
      <c r="AE38" s="28"/>
      <c r="AF38" s="25">
        <f t="shared" si="20"/>
        <v>51100</v>
      </c>
      <c r="AG38" s="26">
        <f t="shared" si="14"/>
        <v>0</v>
      </c>
      <c r="AH38" s="27"/>
      <c r="AI38" s="30">
        <f t="shared" si="5"/>
        <v>0</v>
      </c>
      <c r="AJ38" s="31" t="str">
        <f t="shared" si="6"/>
        <v/>
      </c>
      <c r="AL38" s="28"/>
      <c r="AM38" s="25">
        <f t="shared" si="21"/>
        <v>51100</v>
      </c>
      <c r="AN38" s="26">
        <f t="shared" si="15"/>
        <v>0</v>
      </c>
      <c r="AO38" s="27"/>
      <c r="AP38" s="30">
        <f t="shared" si="7"/>
        <v>0</v>
      </c>
      <c r="AQ38" s="31" t="str">
        <f t="shared" si="8"/>
        <v/>
      </c>
    </row>
    <row r="39" spans="2:43" s="45" customFormat="1" x14ac:dyDescent="0.2">
      <c r="B39" s="34" t="s">
        <v>33</v>
      </c>
      <c r="C39" s="35"/>
      <c r="D39" s="36"/>
      <c r="E39" s="35"/>
      <c r="F39" s="37"/>
      <c r="G39" s="38"/>
      <c r="H39" s="39">
        <f>SUM(H23:H38)</f>
        <v>439.27499999999998</v>
      </c>
      <c r="I39" s="40"/>
      <c r="J39" s="41"/>
      <c r="K39" s="42"/>
      <c r="L39" s="39">
        <f>SUM(L23:L38)</f>
        <v>399.67449999999997</v>
      </c>
      <c r="M39" s="40"/>
      <c r="N39" s="43">
        <f t="shared" si="10"/>
        <v>-39.600500000000011</v>
      </c>
      <c r="O39" s="44">
        <f t="shared" si="11"/>
        <v>-9.0149678447441831E-2</v>
      </c>
      <c r="Q39" s="41"/>
      <c r="R39" s="42"/>
      <c r="S39" s="39">
        <f>SUM(S23:S38)</f>
        <v>415.87</v>
      </c>
      <c r="T39" s="40"/>
      <c r="U39" s="43">
        <f t="shared" si="1"/>
        <v>16.195500000000038</v>
      </c>
      <c r="V39" s="44">
        <f t="shared" si="2"/>
        <v>4.0521724553355391E-2</v>
      </c>
      <c r="X39" s="41"/>
      <c r="Y39" s="42"/>
      <c r="Z39" s="39">
        <f>SUM(Z23:Z38)</f>
        <v>428.81</v>
      </c>
      <c r="AA39" s="40"/>
      <c r="AB39" s="43">
        <f t="shared" si="3"/>
        <v>12.939999999999998</v>
      </c>
      <c r="AC39" s="44">
        <f t="shared" si="4"/>
        <v>3.1115492822276186E-2</v>
      </c>
      <c r="AE39" s="41"/>
      <c r="AF39" s="42"/>
      <c r="AG39" s="39">
        <f>SUM(AG23:AG38)</f>
        <v>439.90999999999997</v>
      </c>
      <c r="AH39" s="40"/>
      <c r="AI39" s="43">
        <f t="shared" si="5"/>
        <v>11.099999999999966</v>
      </c>
      <c r="AJ39" s="44">
        <f t="shared" si="6"/>
        <v>2.5885590354702469E-2</v>
      </c>
      <c r="AL39" s="41"/>
      <c r="AM39" s="42"/>
      <c r="AN39" s="39">
        <f>SUM(AN23:AN38)</f>
        <v>446.185</v>
      </c>
      <c r="AO39" s="40"/>
      <c r="AP39" s="43">
        <f t="shared" si="7"/>
        <v>6.2750000000000341</v>
      </c>
      <c r="AQ39" s="44">
        <f t="shared" si="8"/>
        <v>1.426428133027218E-2</v>
      </c>
    </row>
    <row r="40" spans="2:43" ht="38.25" x14ac:dyDescent="0.2">
      <c r="B40" s="178" t="s">
        <v>118</v>
      </c>
      <c r="C40" s="21"/>
      <c r="D40" s="22" t="s">
        <v>74</v>
      </c>
      <c r="E40" s="23"/>
      <c r="F40" s="24">
        <v>0</v>
      </c>
      <c r="G40" s="51">
        <f>+$F$19</f>
        <v>50</v>
      </c>
      <c r="H40" s="26">
        <f>G40*F40</f>
        <v>0</v>
      </c>
      <c r="I40" s="27"/>
      <c r="J40" s="52">
        <f>+'Proposed Rates'!D40</f>
        <v>-0.35541499999999998</v>
      </c>
      <c r="K40" s="51">
        <f>+$F$19</f>
        <v>50</v>
      </c>
      <c r="L40" s="26">
        <f>K40*J40</f>
        <v>-17.77075</v>
      </c>
      <c r="M40" s="27"/>
      <c r="N40" s="30">
        <f>L40-H40</f>
        <v>-17.77075</v>
      </c>
      <c r="O40" s="31" t="str">
        <f>IF((H40)=0,"",(N40/H40))</f>
        <v/>
      </c>
      <c r="Q40" s="28"/>
      <c r="R40" s="51">
        <f>+$F$19</f>
        <v>50</v>
      </c>
      <c r="S40" s="26">
        <f>R40*Q40</f>
        <v>0</v>
      </c>
      <c r="T40" s="27"/>
      <c r="U40" s="30">
        <f t="shared" si="1"/>
        <v>17.77075</v>
      </c>
      <c r="V40" s="31">
        <f t="shared" si="2"/>
        <v>-1</v>
      </c>
      <c r="X40" s="28"/>
      <c r="Y40" s="51">
        <f>+$F$19</f>
        <v>50</v>
      </c>
      <c r="Z40" s="26">
        <f>Y40*X40</f>
        <v>0</v>
      </c>
      <c r="AA40" s="27"/>
      <c r="AB40" s="30">
        <f t="shared" si="3"/>
        <v>0</v>
      </c>
      <c r="AC40" s="31" t="str">
        <f t="shared" si="4"/>
        <v/>
      </c>
      <c r="AE40" s="28"/>
      <c r="AF40" s="51">
        <f>+$F$19</f>
        <v>50</v>
      </c>
      <c r="AG40" s="26">
        <f>AF40*AE40</f>
        <v>0</v>
      </c>
      <c r="AH40" s="27"/>
      <c r="AI40" s="30">
        <f t="shared" si="5"/>
        <v>0</v>
      </c>
      <c r="AJ40" s="31" t="str">
        <f t="shared" si="6"/>
        <v/>
      </c>
      <c r="AL40" s="28"/>
      <c r="AM40" s="51">
        <f>+$F$19</f>
        <v>50</v>
      </c>
      <c r="AN40" s="26">
        <f>AM40*AL40</f>
        <v>0</v>
      </c>
      <c r="AO40" s="27"/>
      <c r="AP40" s="30">
        <f t="shared" si="7"/>
        <v>0</v>
      </c>
      <c r="AQ40" s="31" t="str">
        <f t="shared" si="8"/>
        <v/>
      </c>
    </row>
    <row r="41" spans="2:43" ht="38.25" x14ac:dyDescent="0.2">
      <c r="B41" s="178" t="s">
        <v>119</v>
      </c>
      <c r="C41" s="21"/>
      <c r="D41" s="22" t="s">
        <v>74</v>
      </c>
      <c r="E41" s="23"/>
      <c r="F41" s="24"/>
      <c r="G41" s="51">
        <f>+F19</f>
        <v>50</v>
      </c>
      <c r="H41" s="26">
        <f t="shared" ref="H41:H45" si="23">G41*F41</f>
        <v>0</v>
      </c>
      <c r="I41" s="47"/>
      <c r="J41" s="28">
        <f>+'Proposed Rates'!D54</f>
        <v>-2.9000000000000001E-2</v>
      </c>
      <c r="K41" s="25">
        <f>$G$41</f>
        <v>50</v>
      </c>
      <c r="L41" s="26">
        <f t="shared" ref="L41:L45" si="24">K41*J41</f>
        <v>-1.4500000000000002</v>
      </c>
      <c r="M41" s="48"/>
      <c r="N41" s="30">
        <f t="shared" ref="N41:N45" si="25">L41-H41</f>
        <v>-1.4500000000000002</v>
      </c>
      <c r="O41" s="31" t="str">
        <f t="shared" ref="O41:O65" si="26">IF((H41)=0,"",(N41/H41))</f>
        <v/>
      </c>
      <c r="Q41" s="28"/>
      <c r="R41" s="25">
        <f>$G$41</f>
        <v>50</v>
      </c>
      <c r="S41" s="26">
        <f t="shared" ref="S41:S43" si="27">R41*Q41</f>
        <v>0</v>
      </c>
      <c r="T41" s="48"/>
      <c r="U41" s="30">
        <f t="shared" si="1"/>
        <v>1.4500000000000002</v>
      </c>
      <c r="V41" s="31">
        <f t="shared" si="2"/>
        <v>-1</v>
      </c>
      <c r="X41" s="28"/>
      <c r="Y41" s="25">
        <f>$G$41</f>
        <v>50</v>
      </c>
      <c r="Z41" s="26">
        <f t="shared" ref="Z41:Z43" si="28">Y41*X41</f>
        <v>0</v>
      </c>
      <c r="AA41" s="48"/>
      <c r="AB41" s="30">
        <f t="shared" si="3"/>
        <v>0</v>
      </c>
      <c r="AC41" s="31" t="str">
        <f t="shared" si="4"/>
        <v/>
      </c>
      <c r="AE41" s="28"/>
      <c r="AF41" s="25">
        <f>$G$41</f>
        <v>50</v>
      </c>
      <c r="AG41" s="26">
        <f t="shared" ref="AG41:AG43" si="29">AF41*AE41</f>
        <v>0</v>
      </c>
      <c r="AH41" s="48"/>
      <c r="AI41" s="30">
        <f t="shared" si="5"/>
        <v>0</v>
      </c>
      <c r="AJ41" s="31" t="str">
        <f t="shared" si="6"/>
        <v/>
      </c>
      <c r="AL41" s="28"/>
      <c r="AM41" s="25">
        <f>$G$41</f>
        <v>50</v>
      </c>
      <c r="AN41" s="26">
        <f t="shared" ref="AN41:AN43" si="30">AM41*AL41</f>
        <v>0</v>
      </c>
      <c r="AO41" s="48"/>
      <c r="AP41" s="30">
        <f t="shared" si="7"/>
        <v>0</v>
      </c>
      <c r="AQ41" s="31" t="str">
        <f t="shared" si="8"/>
        <v/>
      </c>
    </row>
    <row r="42" spans="2:43" ht="38.25" x14ac:dyDescent="0.2">
      <c r="B42" s="178" t="s">
        <v>75</v>
      </c>
      <c r="C42" s="21"/>
      <c r="D42" s="22" t="s">
        <v>30</v>
      </c>
      <c r="E42" s="23"/>
      <c r="F42" s="24"/>
      <c r="G42" s="25">
        <f t="shared" ref="G42" si="31">$F$18</f>
        <v>51100</v>
      </c>
      <c r="H42" s="26">
        <f t="shared" si="23"/>
        <v>0</v>
      </c>
      <c r="I42" s="47"/>
      <c r="J42" s="28">
        <f>+'Proposed Rates'!D83</f>
        <v>2.81E-3</v>
      </c>
      <c r="K42" s="25">
        <f t="shared" ref="K42" si="32">$F$18</f>
        <v>51100</v>
      </c>
      <c r="L42" s="26">
        <f t="shared" si="24"/>
        <v>143.59100000000001</v>
      </c>
      <c r="M42" s="48"/>
      <c r="N42" s="30">
        <f t="shared" si="25"/>
        <v>143.59100000000001</v>
      </c>
      <c r="O42" s="31" t="str">
        <f t="shared" si="26"/>
        <v/>
      </c>
      <c r="Q42" s="28"/>
      <c r="R42" s="25">
        <f t="shared" ref="R42:R43" si="33">$F$18</f>
        <v>51100</v>
      </c>
      <c r="S42" s="26">
        <f t="shared" si="27"/>
        <v>0</v>
      </c>
      <c r="T42" s="48"/>
      <c r="U42" s="30">
        <f t="shared" si="1"/>
        <v>-143.59100000000001</v>
      </c>
      <c r="V42" s="31">
        <f t="shared" si="2"/>
        <v>-1</v>
      </c>
      <c r="X42" s="28"/>
      <c r="Y42" s="25">
        <f t="shared" ref="Y42:Y43" si="34">$F$18</f>
        <v>51100</v>
      </c>
      <c r="Z42" s="26">
        <f t="shared" si="28"/>
        <v>0</v>
      </c>
      <c r="AA42" s="48"/>
      <c r="AB42" s="30">
        <f t="shared" si="3"/>
        <v>0</v>
      </c>
      <c r="AC42" s="31" t="str">
        <f t="shared" si="4"/>
        <v/>
      </c>
      <c r="AE42" s="28"/>
      <c r="AF42" s="25">
        <f t="shared" ref="AF42:AF43" si="35">$F$18</f>
        <v>51100</v>
      </c>
      <c r="AG42" s="26">
        <f t="shared" si="29"/>
        <v>0</v>
      </c>
      <c r="AH42" s="48"/>
      <c r="AI42" s="30">
        <f t="shared" si="5"/>
        <v>0</v>
      </c>
      <c r="AJ42" s="31" t="str">
        <f t="shared" si="6"/>
        <v/>
      </c>
      <c r="AL42" s="28"/>
      <c r="AM42" s="25">
        <f t="shared" ref="AM42:AM43" si="36">$F$18</f>
        <v>51100</v>
      </c>
      <c r="AN42" s="26">
        <f t="shared" si="30"/>
        <v>0</v>
      </c>
      <c r="AO42" s="48"/>
      <c r="AP42" s="30">
        <f t="shared" si="7"/>
        <v>0</v>
      </c>
      <c r="AQ42" s="31" t="str">
        <f t="shared" si="8"/>
        <v/>
      </c>
    </row>
    <row r="43" spans="2:43" ht="38.25" x14ac:dyDescent="0.2">
      <c r="B43" s="46" t="s">
        <v>124</v>
      </c>
      <c r="C43" s="21"/>
      <c r="D43" s="22" t="s">
        <v>74</v>
      </c>
      <c r="E43" s="23"/>
      <c r="F43" s="24"/>
      <c r="G43" s="51">
        <f>+F19</f>
        <v>50</v>
      </c>
      <c r="H43" s="26">
        <f t="shared" si="23"/>
        <v>0</v>
      </c>
      <c r="I43" s="47"/>
      <c r="J43" s="28">
        <f>+'Proposed Rates'!D99</f>
        <v>-0.63453599999999999</v>
      </c>
      <c r="K43" s="51">
        <f>+F19</f>
        <v>50</v>
      </c>
      <c r="L43" s="26">
        <f t="shared" si="24"/>
        <v>-31.726800000000001</v>
      </c>
      <c r="M43" s="48"/>
      <c r="N43" s="30">
        <f t="shared" si="25"/>
        <v>-31.726800000000001</v>
      </c>
      <c r="O43" s="31" t="str">
        <f t="shared" si="26"/>
        <v/>
      </c>
      <c r="Q43" s="28"/>
      <c r="R43" s="25">
        <f t="shared" si="33"/>
        <v>51100</v>
      </c>
      <c r="S43" s="26">
        <f t="shared" si="27"/>
        <v>0</v>
      </c>
      <c r="T43" s="48"/>
      <c r="U43" s="30">
        <f t="shared" si="1"/>
        <v>31.726800000000001</v>
      </c>
      <c r="V43" s="31">
        <f t="shared" si="2"/>
        <v>-1</v>
      </c>
      <c r="X43" s="28"/>
      <c r="Y43" s="25">
        <f t="shared" si="34"/>
        <v>51100</v>
      </c>
      <c r="Z43" s="26">
        <f t="shared" si="28"/>
        <v>0</v>
      </c>
      <c r="AA43" s="48"/>
      <c r="AB43" s="30">
        <f t="shared" si="3"/>
        <v>0</v>
      </c>
      <c r="AC43" s="31" t="str">
        <f t="shared" si="4"/>
        <v/>
      </c>
      <c r="AE43" s="28"/>
      <c r="AF43" s="25">
        <f t="shared" si="35"/>
        <v>51100</v>
      </c>
      <c r="AG43" s="26">
        <f t="shared" si="29"/>
        <v>0</v>
      </c>
      <c r="AH43" s="48"/>
      <c r="AI43" s="30">
        <f t="shared" si="5"/>
        <v>0</v>
      </c>
      <c r="AJ43" s="31" t="str">
        <f t="shared" si="6"/>
        <v/>
      </c>
      <c r="AL43" s="28"/>
      <c r="AM43" s="25">
        <f t="shared" si="36"/>
        <v>51100</v>
      </c>
      <c r="AN43" s="26">
        <f t="shared" si="30"/>
        <v>0</v>
      </c>
      <c r="AO43" s="48"/>
      <c r="AP43" s="30">
        <f t="shared" si="7"/>
        <v>0</v>
      </c>
      <c r="AQ43" s="31" t="str">
        <f t="shared" si="8"/>
        <v/>
      </c>
    </row>
    <row r="44" spans="2:43" x14ac:dyDescent="0.2">
      <c r="B44" s="49" t="s">
        <v>35</v>
      </c>
      <c r="C44" s="21"/>
      <c r="D44" s="22" t="s">
        <v>74</v>
      </c>
      <c r="E44" s="23"/>
      <c r="F44" s="50">
        <v>2.3539999999999998E-2</v>
      </c>
      <c r="G44" s="51">
        <f>+$F$19</f>
        <v>50</v>
      </c>
      <c r="H44" s="26">
        <f>G44*F44</f>
        <v>1.1769999999999998</v>
      </c>
      <c r="I44" s="27"/>
      <c r="J44" s="52">
        <v>2.5260000000000001E-2</v>
      </c>
      <c r="K44" s="51">
        <f>+$F$19</f>
        <v>50</v>
      </c>
      <c r="L44" s="26">
        <f>K44*J44</f>
        <v>1.2630000000000001</v>
      </c>
      <c r="M44" s="27"/>
      <c r="N44" s="30">
        <f>L44-H44</f>
        <v>8.6000000000000298E-2</v>
      </c>
      <c r="O44" s="31">
        <f>IF((H44)=0,"",(N44/H44))</f>
        <v>7.3067119796092025E-2</v>
      </c>
      <c r="Q44" s="52">
        <v>2.5489999999999999E-2</v>
      </c>
      <c r="R44" s="51">
        <f>+$F$19</f>
        <v>50</v>
      </c>
      <c r="S44" s="26">
        <f>R44*Q44</f>
        <v>1.2745</v>
      </c>
      <c r="T44" s="27"/>
      <c r="U44" s="30">
        <f t="shared" si="1"/>
        <v>1.1499999999999844E-2</v>
      </c>
      <c r="V44" s="31">
        <f t="shared" si="2"/>
        <v>9.1053048297702627E-3</v>
      </c>
      <c r="X44" s="52">
        <v>2.555E-2</v>
      </c>
      <c r="Y44" s="51">
        <f>+$F$19</f>
        <v>50</v>
      </c>
      <c r="Z44" s="26">
        <f>Y44*X44</f>
        <v>1.2775000000000001</v>
      </c>
      <c r="AA44" s="27"/>
      <c r="AB44" s="30">
        <f t="shared" si="3"/>
        <v>3.0000000000001137E-3</v>
      </c>
      <c r="AC44" s="31">
        <f t="shared" si="4"/>
        <v>2.3538642604944006E-3</v>
      </c>
      <c r="AE44" s="52">
        <v>2.5569999999999999E-2</v>
      </c>
      <c r="AF44" s="51">
        <f>+$F$19</f>
        <v>50</v>
      </c>
      <c r="AG44" s="26">
        <f>AF44*AE44</f>
        <v>1.2785</v>
      </c>
      <c r="AH44" s="27"/>
      <c r="AI44" s="30">
        <f t="shared" si="5"/>
        <v>9.9999999999988987E-4</v>
      </c>
      <c r="AJ44" s="31">
        <f t="shared" si="6"/>
        <v>7.8277886497055951E-4</v>
      </c>
      <c r="AL44" s="52">
        <v>2.5579999999999999E-2</v>
      </c>
      <c r="AM44" s="51">
        <f>+$F$19</f>
        <v>50</v>
      </c>
      <c r="AN44" s="26">
        <f>AM44*AL44</f>
        <v>1.2789999999999999</v>
      </c>
      <c r="AO44" s="27"/>
      <c r="AP44" s="30">
        <f t="shared" si="7"/>
        <v>4.9999999999994493E-4</v>
      </c>
      <c r="AQ44" s="31">
        <f t="shared" si="8"/>
        <v>3.910833007430152E-4</v>
      </c>
    </row>
    <row r="45" spans="2:43" x14ac:dyDescent="0.2">
      <c r="B45" s="49" t="s">
        <v>36</v>
      </c>
      <c r="C45" s="21"/>
      <c r="D45" s="22"/>
      <c r="E45" s="23"/>
      <c r="F45" s="53">
        <f>IF(ISBLANK(D16)=TRUE, 0, IF(D16="TOU", 0.64*$F$55+0.18*$F$56+0.18*$F$57, IF(AND(D16="non-TOU", G59&gt;0), F59,F58)))</f>
        <v>0.10214000000000001</v>
      </c>
      <c r="G45" s="54">
        <f>$F$18*(1+$F$74)-$F$18</f>
        <v>1829.3800000000047</v>
      </c>
      <c r="H45" s="26">
        <f t="shared" si="23"/>
        <v>186.85287320000049</v>
      </c>
      <c r="I45" s="27"/>
      <c r="J45" s="55">
        <f>0.64*$J$55+0.18*$J$56+0.18*$J$57</f>
        <v>0.10214000000000001</v>
      </c>
      <c r="K45" s="54">
        <f>$F$18*(1+$J$74)-$F$18</f>
        <v>1711.8500000000058</v>
      </c>
      <c r="L45" s="26">
        <f t="shared" si="24"/>
        <v>174.84835900000061</v>
      </c>
      <c r="M45" s="27"/>
      <c r="N45" s="30">
        <f t="shared" si="25"/>
        <v>-12.004514199999875</v>
      </c>
      <c r="O45" s="31">
        <f t="shared" si="26"/>
        <v>-6.4245810055865091E-2</v>
      </c>
      <c r="Q45" s="55">
        <f>0.64*$Q$55+0.18*$Q$56+0.18*$Q$57</f>
        <v>0.10214000000000001</v>
      </c>
      <c r="R45" s="54">
        <f>$F$18*(1+Q74)-$F$18</f>
        <v>1711.8500000000058</v>
      </c>
      <c r="S45" s="26">
        <f t="shared" ref="S45" si="37">R45*Q45</f>
        <v>174.84835900000061</v>
      </c>
      <c r="T45" s="27"/>
      <c r="U45" s="30">
        <f t="shared" si="1"/>
        <v>0</v>
      </c>
      <c r="V45" s="31">
        <f t="shared" si="2"/>
        <v>0</v>
      </c>
      <c r="X45" s="55">
        <f>0.64*$X$55+0.18*$X$56+0.18*$X$57</f>
        <v>0.10214000000000001</v>
      </c>
      <c r="Y45" s="54">
        <f>$F$18*(1+X74)-$F$18</f>
        <v>1711.8500000000058</v>
      </c>
      <c r="Z45" s="26">
        <f t="shared" ref="Z45" si="38">Y45*X45</f>
        <v>174.84835900000061</v>
      </c>
      <c r="AA45" s="27"/>
      <c r="AB45" s="30">
        <f t="shared" si="3"/>
        <v>0</v>
      </c>
      <c r="AC45" s="31">
        <f t="shared" si="4"/>
        <v>0</v>
      </c>
      <c r="AE45" s="55">
        <f>0.64*$AE$55+0.18*$AE$56+0.18*$AE$57</f>
        <v>0.10214000000000001</v>
      </c>
      <c r="AF45" s="54">
        <f>$F$18*(1+AE74)-$F$18</f>
        <v>1711.8500000000058</v>
      </c>
      <c r="AG45" s="26">
        <f t="shared" ref="AG45" si="39">AF45*AE45</f>
        <v>174.84835900000061</v>
      </c>
      <c r="AH45" s="27"/>
      <c r="AI45" s="30">
        <f t="shared" si="5"/>
        <v>0</v>
      </c>
      <c r="AJ45" s="31">
        <f t="shared" si="6"/>
        <v>0</v>
      </c>
      <c r="AL45" s="55">
        <f>0.64*$AL$55+0.18*$AL$56+0.18*$AL$57</f>
        <v>0.10214000000000001</v>
      </c>
      <c r="AM45" s="54">
        <f>$F$18*(1+AL74)-$F$18</f>
        <v>1711.8500000000058</v>
      </c>
      <c r="AN45" s="26">
        <f t="shared" ref="AN45" si="40">AM45*AL45</f>
        <v>174.84835900000061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627.30487320000043</v>
      </c>
      <c r="I47" s="40"/>
      <c r="J47" s="59"/>
      <c r="K47" s="61"/>
      <c r="L47" s="60">
        <f>SUM(L40:L46)+L39</f>
        <v>668.42930900000056</v>
      </c>
      <c r="M47" s="40"/>
      <c r="N47" s="43">
        <f t="shared" ref="N47:N65" si="41">L47-H47</f>
        <v>41.124435800000128</v>
      </c>
      <c r="O47" s="44">
        <f t="shared" si="26"/>
        <v>6.5557335128319072E-2</v>
      </c>
      <c r="Q47" s="59"/>
      <c r="R47" s="61"/>
      <c r="S47" s="60">
        <f>SUM(S40:S46)+S39</f>
        <v>591.99285900000064</v>
      </c>
      <c r="T47" s="40"/>
      <c r="U47" s="43">
        <f t="shared" si="1"/>
        <v>-76.436449999999923</v>
      </c>
      <c r="V47" s="44">
        <f t="shared" si="2"/>
        <v>-0.11435233160908546</v>
      </c>
      <c r="X47" s="59"/>
      <c r="Y47" s="61"/>
      <c r="Z47" s="60">
        <f>SUM(Z40:Z46)+Z39</f>
        <v>604.93585900000062</v>
      </c>
      <c r="AA47" s="40"/>
      <c r="AB47" s="43">
        <f t="shared" si="3"/>
        <v>12.942999999999984</v>
      </c>
      <c r="AC47" s="44">
        <f t="shared" si="4"/>
        <v>2.186343940341343E-2</v>
      </c>
      <c r="AE47" s="59"/>
      <c r="AF47" s="61"/>
      <c r="AG47" s="60">
        <f>SUM(AG40:AG46)+AG39</f>
        <v>616.03685900000062</v>
      </c>
      <c r="AH47" s="40"/>
      <c r="AI47" s="43">
        <f t="shared" si="5"/>
        <v>11.100999999999999</v>
      </c>
      <c r="AJ47" s="44">
        <f t="shared" si="6"/>
        <v>1.8350705839046629E-2</v>
      </c>
      <c r="AL47" s="59"/>
      <c r="AM47" s="61"/>
      <c r="AN47" s="60">
        <f>SUM(AN40:AN46)+AN39</f>
        <v>622.31235900000058</v>
      </c>
      <c r="AO47" s="40"/>
      <c r="AP47" s="43">
        <f t="shared" si="7"/>
        <v>6.2754999999999654</v>
      </c>
      <c r="AQ47" s="44">
        <f t="shared" si="8"/>
        <v>1.0186890456825666E-2</v>
      </c>
    </row>
    <row r="48" spans="2:43" x14ac:dyDescent="0.2">
      <c r="B48" s="27" t="s">
        <v>39</v>
      </c>
      <c r="C48" s="27"/>
      <c r="D48" s="62" t="s">
        <v>74</v>
      </c>
      <c r="E48" s="63"/>
      <c r="F48" s="28">
        <v>2.9072</v>
      </c>
      <c r="G48" s="64">
        <f>+$F$19</f>
        <v>50</v>
      </c>
      <c r="H48" s="26">
        <f>G48*F48</f>
        <v>145.36000000000001</v>
      </c>
      <c r="I48" s="27"/>
      <c r="J48" s="28">
        <f>+F48</f>
        <v>2.9072</v>
      </c>
      <c r="K48" s="64">
        <f>+$F$19</f>
        <v>50</v>
      </c>
      <c r="L48" s="26">
        <f>K48*J48</f>
        <v>145.36000000000001</v>
      </c>
      <c r="M48" s="27"/>
      <c r="N48" s="30">
        <f t="shared" si="41"/>
        <v>0</v>
      </c>
      <c r="O48" s="31">
        <f t="shared" si="26"/>
        <v>0</v>
      </c>
      <c r="Q48" s="28">
        <f>+$J48</f>
        <v>2.9072</v>
      </c>
      <c r="R48" s="64">
        <f>+$F$19</f>
        <v>50</v>
      </c>
      <c r="S48" s="26">
        <f>R48*Q48</f>
        <v>145.36000000000001</v>
      </c>
      <c r="T48" s="27"/>
      <c r="U48" s="30">
        <f t="shared" si="1"/>
        <v>0</v>
      </c>
      <c r="V48" s="31">
        <f t="shared" si="2"/>
        <v>0</v>
      </c>
      <c r="X48" s="28">
        <f>+$J48</f>
        <v>2.9072</v>
      </c>
      <c r="Y48" s="64">
        <f>+$F$19</f>
        <v>50</v>
      </c>
      <c r="Z48" s="26">
        <f>Y48*X48</f>
        <v>145.36000000000001</v>
      </c>
      <c r="AA48" s="27"/>
      <c r="AB48" s="30">
        <f t="shared" si="3"/>
        <v>0</v>
      </c>
      <c r="AC48" s="31">
        <f t="shared" si="4"/>
        <v>0</v>
      </c>
      <c r="AE48" s="28">
        <f>+$J48</f>
        <v>2.9072</v>
      </c>
      <c r="AF48" s="64">
        <f>+$F$19</f>
        <v>50</v>
      </c>
      <c r="AG48" s="26">
        <f>AF48*AE48</f>
        <v>145.36000000000001</v>
      </c>
      <c r="AH48" s="27"/>
      <c r="AI48" s="30">
        <f t="shared" si="5"/>
        <v>0</v>
      </c>
      <c r="AJ48" s="31">
        <f t="shared" si="6"/>
        <v>0</v>
      </c>
      <c r="AL48" s="28">
        <f>+$J48</f>
        <v>2.9072</v>
      </c>
      <c r="AM48" s="64">
        <f>+$F$19</f>
        <v>50</v>
      </c>
      <c r="AN48" s="26">
        <f>AM48*AL48</f>
        <v>145.36000000000001</v>
      </c>
      <c r="AO48" s="27"/>
      <c r="AP48" s="30">
        <f t="shared" si="7"/>
        <v>0</v>
      </c>
      <c r="AQ48" s="31">
        <f t="shared" si="8"/>
        <v>0</v>
      </c>
    </row>
    <row r="49" spans="2:43" ht="25.5" x14ac:dyDescent="0.2">
      <c r="B49" s="66" t="s">
        <v>40</v>
      </c>
      <c r="C49" s="27"/>
      <c r="D49" s="62" t="s">
        <v>74</v>
      </c>
      <c r="E49" s="63"/>
      <c r="F49" s="28">
        <v>1.6232</v>
      </c>
      <c r="G49" s="64">
        <f>G48</f>
        <v>50</v>
      </c>
      <c r="H49" s="26">
        <f>G49*F49</f>
        <v>81.16</v>
      </c>
      <c r="I49" s="27"/>
      <c r="J49" s="28">
        <f>+F49</f>
        <v>1.6232</v>
      </c>
      <c r="K49" s="64">
        <f>K48</f>
        <v>50</v>
      </c>
      <c r="L49" s="26">
        <f>K49*J49</f>
        <v>81.16</v>
      </c>
      <c r="M49" s="27"/>
      <c r="N49" s="30">
        <f t="shared" si="41"/>
        <v>0</v>
      </c>
      <c r="O49" s="31">
        <f t="shared" si="26"/>
        <v>0</v>
      </c>
      <c r="Q49" s="28">
        <f>+$J49</f>
        <v>1.6232</v>
      </c>
      <c r="R49" s="64">
        <f>R48</f>
        <v>50</v>
      </c>
      <c r="S49" s="26">
        <f>R49*Q49</f>
        <v>81.16</v>
      </c>
      <c r="T49" s="27"/>
      <c r="U49" s="30">
        <f t="shared" si="1"/>
        <v>0</v>
      </c>
      <c r="V49" s="31">
        <f t="shared" si="2"/>
        <v>0</v>
      </c>
      <c r="X49" s="28">
        <f>+$J49</f>
        <v>1.6232</v>
      </c>
      <c r="Y49" s="64">
        <f>Y48</f>
        <v>50</v>
      </c>
      <c r="Z49" s="26">
        <f>Y49*X49</f>
        <v>81.16</v>
      </c>
      <c r="AA49" s="27"/>
      <c r="AB49" s="30">
        <f t="shared" si="3"/>
        <v>0</v>
      </c>
      <c r="AC49" s="31">
        <f t="shared" si="4"/>
        <v>0</v>
      </c>
      <c r="AE49" s="28">
        <f>+$J49</f>
        <v>1.6232</v>
      </c>
      <c r="AF49" s="64">
        <f>AF48</f>
        <v>50</v>
      </c>
      <c r="AG49" s="26">
        <f>AF49*AE49</f>
        <v>81.16</v>
      </c>
      <c r="AH49" s="27"/>
      <c r="AI49" s="30">
        <f t="shared" si="5"/>
        <v>0</v>
      </c>
      <c r="AJ49" s="31">
        <f t="shared" si="6"/>
        <v>0</v>
      </c>
      <c r="AL49" s="28">
        <f>+$J49</f>
        <v>1.6232</v>
      </c>
      <c r="AM49" s="64">
        <f>AM48</f>
        <v>50</v>
      </c>
      <c r="AN49" s="26">
        <f>AM49*AL49</f>
        <v>81.16</v>
      </c>
      <c r="AO49" s="27"/>
      <c r="AP49" s="30">
        <f t="shared" si="7"/>
        <v>0</v>
      </c>
      <c r="AQ49" s="31">
        <f t="shared" si="8"/>
        <v>0</v>
      </c>
    </row>
    <row r="50" spans="2:43" ht="25.5" x14ac:dyDescent="0.2">
      <c r="B50" s="56" t="s">
        <v>41</v>
      </c>
      <c r="C50" s="35"/>
      <c r="D50" s="35"/>
      <c r="E50" s="35"/>
      <c r="F50" s="67"/>
      <c r="G50" s="59"/>
      <c r="H50" s="60">
        <f>SUM(H47:H49)</f>
        <v>853.82487320000041</v>
      </c>
      <c r="I50" s="68"/>
      <c r="J50" s="69"/>
      <c r="K50" s="59"/>
      <c r="L50" s="60">
        <f>SUM(L47:L49)</f>
        <v>894.94930900000054</v>
      </c>
      <c r="M50" s="68"/>
      <c r="N50" s="43">
        <f t="shared" si="41"/>
        <v>41.124435800000128</v>
      </c>
      <c r="O50" s="44">
        <f t="shared" si="26"/>
        <v>4.8164954068241485E-2</v>
      </c>
      <c r="Q50" s="69"/>
      <c r="R50" s="59"/>
      <c r="S50" s="60">
        <f>SUM(S47:S49)</f>
        <v>818.51285900000062</v>
      </c>
      <c r="T50" s="68"/>
      <c r="U50" s="43">
        <f t="shared" si="1"/>
        <v>-76.436449999999923</v>
      </c>
      <c r="V50" s="44">
        <f t="shared" si="2"/>
        <v>-8.5408692125153507E-2</v>
      </c>
      <c r="X50" s="69"/>
      <c r="Y50" s="59"/>
      <c r="Z50" s="60">
        <f>SUM(Z47:Z49)</f>
        <v>831.4558590000006</v>
      </c>
      <c r="AA50" s="68"/>
      <c r="AB50" s="43">
        <f t="shared" si="3"/>
        <v>12.942999999999984</v>
      </c>
      <c r="AC50" s="44">
        <f t="shared" si="4"/>
        <v>1.5812824267431545E-2</v>
      </c>
      <c r="AE50" s="69"/>
      <c r="AF50" s="59"/>
      <c r="AG50" s="60">
        <f>SUM(AG47:AG49)</f>
        <v>842.5568590000006</v>
      </c>
      <c r="AH50" s="68"/>
      <c r="AI50" s="43">
        <f t="shared" si="5"/>
        <v>11.100999999999999</v>
      </c>
      <c r="AJ50" s="44">
        <f t="shared" si="6"/>
        <v>1.3351280022671644E-2</v>
      </c>
      <c r="AL50" s="69"/>
      <c r="AM50" s="59"/>
      <c r="AN50" s="60">
        <f>SUM(AN47:AN49)</f>
        <v>848.83235900000057</v>
      </c>
      <c r="AO50" s="68"/>
      <c r="AP50" s="43">
        <f t="shared" si="7"/>
        <v>6.2754999999999654</v>
      </c>
      <c r="AQ50" s="44">
        <f t="shared" si="8"/>
        <v>7.4481620236860014E-3</v>
      </c>
    </row>
    <row r="51" spans="2:43" ht="25.5" x14ac:dyDescent="0.2">
      <c r="B51" s="71" t="s">
        <v>42</v>
      </c>
      <c r="C51" s="21"/>
      <c r="D51" s="22" t="s">
        <v>30</v>
      </c>
      <c r="E51" s="23"/>
      <c r="F51" s="72">
        <v>4.4000000000000003E-3</v>
      </c>
      <c r="G51" s="64">
        <f>+$F$18+G45</f>
        <v>52929.380000000005</v>
      </c>
      <c r="H51" s="73">
        <f t="shared" ref="H51:H57" si="42">G51*F51</f>
        <v>232.88927200000003</v>
      </c>
      <c r="I51" s="27"/>
      <c r="J51" s="72">
        <v>4.4000000000000003E-3</v>
      </c>
      <c r="K51" s="64">
        <f>+$F$18+K45</f>
        <v>52811.850000000006</v>
      </c>
      <c r="L51" s="73">
        <f t="shared" ref="L51:L57" si="43">K51*J51</f>
        <v>232.37214000000003</v>
      </c>
      <c r="M51" s="27"/>
      <c r="N51" s="30">
        <f t="shared" si="41"/>
        <v>-0.5171320000000037</v>
      </c>
      <c r="O51" s="74">
        <f t="shared" si="26"/>
        <v>-2.2205058891678086E-3</v>
      </c>
      <c r="Q51" s="72">
        <f>+J51</f>
        <v>4.4000000000000003E-3</v>
      </c>
      <c r="R51" s="64">
        <f>+$F$18+R45</f>
        <v>52811.850000000006</v>
      </c>
      <c r="S51" s="73">
        <f t="shared" ref="S51:S57" si="44">R51*Q51</f>
        <v>232.37214000000003</v>
      </c>
      <c r="T51" s="27"/>
      <c r="U51" s="30">
        <f t="shared" si="1"/>
        <v>0</v>
      </c>
      <c r="V51" s="74">
        <f t="shared" si="2"/>
        <v>0</v>
      </c>
      <c r="X51" s="72">
        <f>+Q51</f>
        <v>4.4000000000000003E-3</v>
      </c>
      <c r="Y51" s="64">
        <f>+$F$18+Y45</f>
        <v>52811.850000000006</v>
      </c>
      <c r="Z51" s="73">
        <f t="shared" ref="Z51:Z57" si="45">Y51*X51</f>
        <v>232.37214000000003</v>
      </c>
      <c r="AA51" s="27"/>
      <c r="AB51" s="30">
        <f t="shared" si="3"/>
        <v>0</v>
      </c>
      <c r="AC51" s="74">
        <f t="shared" si="4"/>
        <v>0</v>
      </c>
      <c r="AE51" s="72">
        <f>+X51</f>
        <v>4.4000000000000003E-3</v>
      </c>
      <c r="AF51" s="64">
        <f>+$F$18+AF45</f>
        <v>52811.850000000006</v>
      </c>
      <c r="AG51" s="73">
        <f t="shared" ref="AG51:AG57" si="46">AF51*AE51</f>
        <v>232.37214000000003</v>
      </c>
      <c r="AH51" s="27"/>
      <c r="AI51" s="30">
        <f t="shared" si="5"/>
        <v>0</v>
      </c>
      <c r="AJ51" s="74">
        <f t="shared" si="6"/>
        <v>0</v>
      </c>
      <c r="AL51" s="72">
        <f>+AE51</f>
        <v>4.4000000000000003E-3</v>
      </c>
      <c r="AM51" s="64">
        <f>+$F$18+AM45</f>
        <v>52811.850000000006</v>
      </c>
      <c r="AN51" s="73">
        <f t="shared" ref="AN51:AN57" si="47">AM51*AL51</f>
        <v>232.37214000000003</v>
      </c>
      <c r="AO51" s="27"/>
      <c r="AP51" s="30">
        <f t="shared" si="7"/>
        <v>0</v>
      </c>
      <c r="AQ51" s="74">
        <f t="shared" si="8"/>
        <v>0</v>
      </c>
    </row>
    <row r="52" spans="2:43" ht="25.5" x14ac:dyDescent="0.2">
      <c r="B52" s="71" t="s">
        <v>43</v>
      </c>
      <c r="C52" s="21"/>
      <c r="D52" s="22" t="s">
        <v>30</v>
      </c>
      <c r="E52" s="23"/>
      <c r="F52" s="72">
        <v>1.2999999999999999E-3</v>
      </c>
      <c r="G52" s="64">
        <f>G51</f>
        <v>52929.380000000005</v>
      </c>
      <c r="H52" s="73">
        <f t="shared" si="42"/>
        <v>68.808194</v>
      </c>
      <c r="I52" s="27"/>
      <c r="J52" s="72">
        <v>1.2999999999999999E-3</v>
      </c>
      <c r="K52" s="64">
        <f>K51</f>
        <v>52811.850000000006</v>
      </c>
      <c r="L52" s="73">
        <f t="shared" si="43"/>
        <v>68.655405000000002</v>
      </c>
      <c r="M52" s="27"/>
      <c r="N52" s="30">
        <f t="shared" si="41"/>
        <v>-0.15278899999999851</v>
      </c>
      <c r="O52" s="74">
        <f t="shared" si="26"/>
        <v>-2.2205058891677713E-3</v>
      </c>
      <c r="Q52" s="72">
        <f>+J52</f>
        <v>1.2999999999999999E-3</v>
      </c>
      <c r="R52" s="64">
        <f>R51</f>
        <v>52811.850000000006</v>
      </c>
      <c r="S52" s="73">
        <f t="shared" si="44"/>
        <v>68.655405000000002</v>
      </c>
      <c r="T52" s="27"/>
      <c r="U52" s="30">
        <f t="shared" si="1"/>
        <v>0</v>
      </c>
      <c r="V52" s="74">
        <f t="shared" si="2"/>
        <v>0</v>
      </c>
      <c r="X52" s="72">
        <f>+Q52</f>
        <v>1.2999999999999999E-3</v>
      </c>
      <c r="Y52" s="64">
        <f>Y51</f>
        <v>52811.850000000006</v>
      </c>
      <c r="Z52" s="73">
        <f t="shared" si="45"/>
        <v>68.655405000000002</v>
      </c>
      <c r="AA52" s="27"/>
      <c r="AB52" s="30">
        <f t="shared" si="3"/>
        <v>0</v>
      </c>
      <c r="AC52" s="74">
        <f t="shared" si="4"/>
        <v>0</v>
      </c>
      <c r="AE52" s="72">
        <f>+X52</f>
        <v>1.2999999999999999E-3</v>
      </c>
      <c r="AF52" s="64">
        <f>AF51</f>
        <v>52811.850000000006</v>
      </c>
      <c r="AG52" s="73">
        <f t="shared" si="46"/>
        <v>68.655405000000002</v>
      </c>
      <c r="AH52" s="27"/>
      <c r="AI52" s="30">
        <f t="shared" si="5"/>
        <v>0</v>
      </c>
      <c r="AJ52" s="74">
        <f t="shared" si="6"/>
        <v>0</v>
      </c>
      <c r="AL52" s="72">
        <f>+AE52</f>
        <v>1.2999999999999999E-3</v>
      </c>
      <c r="AM52" s="64">
        <f>AM51</f>
        <v>52811.850000000006</v>
      </c>
      <c r="AN52" s="73">
        <f t="shared" si="47"/>
        <v>68.655405000000002</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51100</v>
      </c>
      <c r="H54" s="73">
        <f t="shared" si="42"/>
        <v>354.63400000000001</v>
      </c>
      <c r="I54" s="27"/>
      <c r="J54" s="72">
        <f>+F54</f>
        <v>6.94E-3</v>
      </c>
      <c r="K54" s="76">
        <f>$F$18</f>
        <v>51100</v>
      </c>
      <c r="L54" s="73">
        <f t="shared" si="43"/>
        <v>354.63400000000001</v>
      </c>
      <c r="M54" s="27"/>
      <c r="N54" s="30">
        <f t="shared" si="41"/>
        <v>0</v>
      </c>
      <c r="O54" s="74">
        <f t="shared" si="26"/>
        <v>0</v>
      </c>
      <c r="Q54" s="72">
        <f>+J54</f>
        <v>6.94E-3</v>
      </c>
      <c r="R54" s="76">
        <f>$F$18</f>
        <v>51100</v>
      </c>
      <c r="S54" s="73">
        <f t="shared" si="44"/>
        <v>354.63400000000001</v>
      </c>
      <c r="T54" s="27"/>
      <c r="U54" s="30">
        <f t="shared" si="1"/>
        <v>0</v>
      </c>
      <c r="V54" s="74">
        <f t="shared" si="2"/>
        <v>0</v>
      </c>
      <c r="X54" s="72">
        <f>+Q54</f>
        <v>6.94E-3</v>
      </c>
      <c r="Y54" s="76">
        <f>$F$18</f>
        <v>51100</v>
      </c>
      <c r="Z54" s="73">
        <f t="shared" si="45"/>
        <v>354.63400000000001</v>
      </c>
      <c r="AA54" s="27"/>
      <c r="AB54" s="30">
        <f t="shared" si="3"/>
        <v>0</v>
      </c>
      <c r="AC54" s="74">
        <f t="shared" si="4"/>
        <v>0</v>
      </c>
      <c r="AE54" s="72">
        <f>+X54</f>
        <v>6.94E-3</v>
      </c>
      <c r="AF54" s="76">
        <f>$F$18</f>
        <v>51100</v>
      </c>
      <c r="AG54" s="73">
        <f t="shared" si="46"/>
        <v>354.63400000000001</v>
      </c>
      <c r="AH54" s="27"/>
      <c r="AI54" s="30">
        <f t="shared" si="5"/>
        <v>0</v>
      </c>
      <c r="AJ54" s="74">
        <f t="shared" si="6"/>
        <v>0</v>
      </c>
      <c r="AL54" s="72">
        <f>+AE54</f>
        <v>6.94E-3</v>
      </c>
      <c r="AM54" s="76">
        <f>$F$18</f>
        <v>51100</v>
      </c>
      <c r="AN54" s="73">
        <f t="shared" si="47"/>
        <v>354.63400000000001</v>
      </c>
      <c r="AO54" s="27"/>
      <c r="AP54" s="30">
        <f t="shared" si="7"/>
        <v>0</v>
      </c>
      <c r="AQ54" s="74">
        <f t="shared" si="8"/>
        <v>0</v>
      </c>
    </row>
    <row r="55" spans="2:43" x14ac:dyDescent="0.2">
      <c r="B55" s="49" t="s">
        <v>46</v>
      </c>
      <c r="C55" s="21"/>
      <c r="D55" s="22"/>
      <c r="E55" s="23"/>
      <c r="F55" s="72">
        <v>0.08</v>
      </c>
      <c r="G55" s="77">
        <f>0.64*$F$18</f>
        <v>32704</v>
      </c>
      <c r="H55" s="73">
        <f t="shared" si="42"/>
        <v>2616.3200000000002</v>
      </c>
      <c r="I55" s="27"/>
      <c r="J55" s="72">
        <v>0.08</v>
      </c>
      <c r="K55" s="77">
        <f>$G$55</f>
        <v>32704</v>
      </c>
      <c r="L55" s="73">
        <f t="shared" si="43"/>
        <v>2616.3200000000002</v>
      </c>
      <c r="M55" s="27"/>
      <c r="N55" s="30">
        <f t="shared" si="41"/>
        <v>0</v>
      </c>
      <c r="O55" s="74">
        <f t="shared" si="26"/>
        <v>0</v>
      </c>
      <c r="Q55" s="72">
        <v>0.08</v>
      </c>
      <c r="R55" s="77">
        <f>$G$55</f>
        <v>32704</v>
      </c>
      <c r="S55" s="73">
        <f t="shared" si="44"/>
        <v>2616.3200000000002</v>
      </c>
      <c r="T55" s="27"/>
      <c r="U55" s="30">
        <f t="shared" si="1"/>
        <v>0</v>
      </c>
      <c r="V55" s="74">
        <f t="shared" si="2"/>
        <v>0</v>
      </c>
      <c r="X55" s="72">
        <v>0.08</v>
      </c>
      <c r="Y55" s="77">
        <f>$G$55</f>
        <v>32704</v>
      </c>
      <c r="Z55" s="73">
        <f t="shared" si="45"/>
        <v>2616.3200000000002</v>
      </c>
      <c r="AA55" s="27"/>
      <c r="AB55" s="30">
        <f t="shared" si="3"/>
        <v>0</v>
      </c>
      <c r="AC55" s="74">
        <f t="shared" si="4"/>
        <v>0</v>
      </c>
      <c r="AE55" s="72">
        <v>0.08</v>
      </c>
      <c r="AF55" s="77">
        <f>$G$55</f>
        <v>32704</v>
      </c>
      <c r="AG55" s="73">
        <f t="shared" si="46"/>
        <v>2616.3200000000002</v>
      </c>
      <c r="AH55" s="27"/>
      <c r="AI55" s="30">
        <f t="shared" si="5"/>
        <v>0</v>
      </c>
      <c r="AJ55" s="74">
        <f t="shared" si="6"/>
        <v>0</v>
      </c>
      <c r="AL55" s="72">
        <v>0.08</v>
      </c>
      <c r="AM55" s="77">
        <f>$G$55</f>
        <v>32704</v>
      </c>
      <c r="AN55" s="73">
        <f t="shared" si="47"/>
        <v>2616.3200000000002</v>
      </c>
      <c r="AO55" s="27"/>
      <c r="AP55" s="30">
        <f t="shared" si="7"/>
        <v>0</v>
      </c>
      <c r="AQ55" s="74">
        <f t="shared" si="8"/>
        <v>0</v>
      </c>
    </row>
    <row r="56" spans="2:43" x14ac:dyDescent="0.2">
      <c r="B56" s="49" t="s">
        <v>47</v>
      </c>
      <c r="C56" s="21"/>
      <c r="D56" s="22"/>
      <c r="E56" s="23"/>
      <c r="F56" s="72">
        <v>0.122</v>
      </c>
      <c r="G56" s="77">
        <f>0.18*$F$18</f>
        <v>9198</v>
      </c>
      <c r="H56" s="73">
        <f t="shared" si="42"/>
        <v>1122.1559999999999</v>
      </c>
      <c r="I56" s="27"/>
      <c r="J56" s="72">
        <v>0.122</v>
      </c>
      <c r="K56" s="77">
        <f>$G$56</f>
        <v>9198</v>
      </c>
      <c r="L56" s="73">
        <f t="shared" si="43"/>
        <v>1122.1559999999999</v>
      </c>
      <c r="M56" s="27"/>
      <c r="N56" s="30">
        <f t="shared" si="41"/>
        <v>0</v>
      </c>
      <c r="O56" s="74">
        <f t="shared" si="26"/>
        <v>0</v>
      </c>
      <c r="Q56" s="72">
        <v>0.122</v>
      </c>
      <c r="R56" s="77">
        <f>$G$56</f>
        <v>9198</v>
      </c>
      <c r="S56" s="73">
        <f t="shared" si="44"/>
        <v>1122.1559999999999</v>
      </c>
      <c r="T56" s="27"/>
      <c r="U56" s="30">
        <f t="shared" si="1"/>
        <v>0</v>
      </c>
      <c r="V56" s="74">
        <f t="shared" si="2"/>
        <v>0</v>
      </c>
      <c r="X56" s="72">
        <v>0.122</v>
      </c>
      <c r="Y56" s="77">
        <f>$G$56</f>
        <v>9198</v>
      </c>
      <c r="Z56" s="73">
        <f t="shared" si="45"/>
        <v>1122.1559999999999</v>
      </c>
      <c r="AA56" s="27"/>
      <c r="AB56" s="30">
        <f t="shared" si="3"/>
        <v>0</v>
      </c>
      <c r="AC56" s="74">
        <f t="shared" si="4"/>
        <v>0</v>
      </c>
      <c r="AE56" s="72">
        <v>0.122</v>
      </c>
      <c r="AF56" s="77">
        <f>$G$56</f>
        <v>9198</v>
      </c>
      <c r="AG56" s="73">
        <f t="shared" si="46"/>
        <v>1122.1559999999999</v>
      </c>
      <c r="AH56" s="27"/>
      <c r="AI56" s="30">
        <f t="shared" si="5"/>
        <v>0</v>
      </c>
      <c r="AJ56" s="74">
        <f t="shared" si="6"/>
        <v>0</v>
      </c>
      <c r="AL56" s="72">
        <v>0.122</v>
      </c>
      <c r="AM56" s="77">
        <f>$G$56</f>
        <v>9198</v>
      </c>
      <c r="AN56" s="73">
        <f t="shared" si="47"/>
        <v>1122.1559999999999</v>
      </c>
      <c r="AO56" s="27"/>
      <c r="AP56" s="30">
        <f t="shared" si="7"/>
        <v>0</v>
      </c>
      <c r="AQ56" s="74">
        <f t="shared" si="8"/>
        <v>0</v>
      </c>
    </row>
    <row r="57" spans="2:43" x14ac:dyDescent="0.2">
      <c r="B57" s="11" t="s">
        <v>48</v>
      </c>
      <c r="C57" s="21"/>
      <c r="D57" s="22"/>
      <c r="E57" s="23"/>
      <c r="F57" s="72">
        <v>0.161</v>
      </c>
      <c r="G57" s="77">
        <f>0.18*$F$18</f>
        <v>9198</v>
      </c>
      <c r="H57" s="73">
        <f t="shared" si="42"/>
        <v>1480.8779999999999</v>
      </c>
      <c r="I57" s="27"/>
      <c r="J57" s="72">
        <v>0.161</v>
      </c>
      <c r="K57" s="77">
        <f>$G$57</f>
        <v>9198</v>
      </c>
      <c r="L57" s="73">
        <f t="shared" si="43"/>
        <v>1480.8779999999999</v>
      </c>
      <c r="M57" s="27"/>
      <c r="N57" s="30">
        <f t="shared" si="41"/>
        <v>0</v>
      </c>
      <c r="O57" s="74">
        <f t="shared" si="26"/>
        <v>0</v>
      </c>
      <c r="Q57" s="72">
        <v>0.161</v>
      </c>
      <c r="R57" s="77">
        <f>$G$57</f>
        <v>9198</v>
      </c>
      <c r="S57" s="73">
        <f t="shared" si="44"/>
        <v>1480.8779999999999</v>
      </c>
      <c r="T57" s="27"/>
      <c r="U57" s="30">
        <f t="shared" si="1"/>
        <v>0</v>
      </c>
      <c r="V57" s="74">
        <f t="shared" si="2"/>
        <v>0</v>
      </c>
      <c r="X57" s="72">
        <v>0.161</v>
      </c>
      <c r="Y57" s="77">
        <f>$G$57</f>
        <v>9198</v>
      </c>
      <c r="Z57" s="73">
        <f t="shared" si="45"/>
        <v>1480.8779999999999</v>
      </c>
      <c r="AA57" s="27"/>
      <c r="AB57" s="30">
        <f t="shared" si="3"/>
        <v>0</v>
      </c>
      <c r="AC57" s="74">
        <f t="shared" si="4"/>
        <v>0</v>
      </c>
      <c r="AE57" s="72">
        <v>0.161</v>
      </c>
      <c r="AF57" s="77">
        <f>$G$57</f>
        <v>9198</v>
      </c>
      <c r="AG57" s="73">
        <f t="shared" si="46"/>
        <v>1480.8779999999999</v>
      </c>
      <c r="AH57" s="27"/>
      <c r="AI57" s="30">
        <f t="shared" si="5"/>
        <v>0</v>
      </c>
      <c r="AJ57" s="74">
        <f t="shared" si="6"/>
        <v>0</v>
      </c>
      <c r="AL57" s="72">
        <v>0.161</v>
      </c>
      <c r="AM57" s="77">
        <f>$G$57</f>
        <v>9198</v>
      </c>
      <c r="AN57" s="73">
        <f t="shared" si="47"/>
        <v>1480.8779999999999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50350</v>
      </c>
      <c r="H59" s="73">
        <f>G59*F59</f>
        <v>5538.5</v>
      </c>
      <c r="I59" s="83"/>
      <c r="J59" s="72">
        <v>0.11</v>
      </c>
      <c r="K59" s="82">
        <f>$G$59</f>
        <v>50350</v>
      </c>
      <c r="L59" s="73">
        <f>K59*J59</f>
        <v>5538.5</v>
      </c>
      <c r="M59" s="83"/>
      <c r="N59" s="84">
        <f t="shared" si="41"/>
        <v>0</v>
      </c>
      <c r="O59" s="74">
        <f t="shared" si="26"/>
        <v>0</v>
      </c>
      <c r="Q59" s="72">
        <v>0.11</v>
      </c>
      <c r="R59" s="82">
        <f>$G$59</f>
        <v>50350</v>
      </c>
      <c r="S59" s="73">
        <f>R59*Q59</f>
        <v>5538.5</v>
      </c>
      <c r="T59" s="83"/>
      <c r="U59" s="84">
        <f t="shared" si="1"/>
        <v>0</v>
      </c>
      <c r="V59" s="74">
        <f t="shared" si="2"/>
        <v>0</v>
      </c>
      <c r="X59" s="72">
        <v>0.11</v>
      </c>
      <c r="Y59" s="82">
        <f>$G$59</f>
        <v>50350</v>
      </c>
      <c r="Z59" s="73">
        <f>Y59*X59</f>
        <v>5538.5</v>
      </c>
      <c r="AA59" s="83"/>
      <c r="AB59" s="84">
        <f t="shared" si="3"/>
        <v>0</v>
      </c>
      <c r="AC59" s="74">
        <f t="shared" si="4"/>
        <v>0</v>
      </c>
      <c r="AE59" s="72">
        <v>0.11</v>
      </c>
      <c r="AF59" s="82">
        <f>$G$59</f>
        <v>50350</v>
      </c>
      <c r="AG59" s="73">
        <f>AF59*AE59</f>
        <v>5538.5</v>
      </c>
      <c r="AH59" s="83"/>
      <c r="AI59" s="84">
        <f t="shared" si="5"/>
        <v>0</v>
      </c>
      <c r="AJ59" s="74">
        <f t="shared" si="6"/>
        <v>0</v>
      </c>
      <c r="AL59" s="72">
        <v>0.11</v>
      </c>
      <c r="AM59" s="82">
        <f>$G$59</f>
        <v>50350</v>
      </c>
      <c r="AN59" s="73">
        <f>AM59*AL59</f>
        <v>5538.5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6729.7603392000001</v>
      </c>
      <c r="I61" s="100"/>
      <c r="J61" s="101"/>
      <c r="K61" s="101"/>
      <c r="L61" s="99">
        <f>SUM(L51:L57,L50)</f>
        <v>6770.2148539999998</v>
      </c>
      <c r="M61" s="102"/>
      <c r="N61" s="103">
        <f t="shared" ref="N61" si="48">L61-H61</f>
        <v>40.454514799999743</v>
      </c>
      <c r="O61" s="104">
        <f t="shared" ref="O61" si="49">IF((H61)=0,"",(N61/H61))</f>
        <v>6.0112861024719305E-3</v>
      </c>
      <c r="Q61" s="101"/>
      <c r="R61" s="101"/>
      <c r="S61" s="99">
        <f>SUM(S51:S57,S50)</f>
        <v>6693.7784039999997</v>
      </c>
      <c r="T61" s="102"/>
      <c r="U61" s="103">
        <f t="shared" si="1"/>
        <v>-76.43645000000015</v>
      </c>
      <c r="V61" s="104">
        <f>IF((L61)=0,"",(U61/L61))</f>
        <v>-1.1290106983065644E-2</v>
      </c>
      <c r="X61" s="101"/>
      <c r="Y61" s="101"/>
      <c r="Z61" s="99">
        <f>SUM(Z51:Z57,Z50)</f>
        <v>6706.7214039999999</v>
      </c>
      <c r="AA61" s="102"/>
      <c r="AB61" s="103">
        <f t="shared" si="3"/>
        <v>12.943000000000211</v>
      </c>
      <c r="AC61" s="104">
        <f>IF((S61)=0,"",(AB61/S61))</f>
        <v>1.9335865663353698E-3</v>
      </c>
      <c r="AE61" s="101"/>
      <c r="AF61" s="101"/>
      <c r="AG61" s="99">
        <f>SUM(AG51:AG57,AG50)</f>
        <v>6717.8224039999996</v>
      </c>
      <c r="AH61" s="102"/>
      <c r="AI61" s="103">
        <f t="shared" ref="AI61:AI65" si="50">AG61-Z61</f>
        <v>11.100999999999658</v>
      </c>
      <c r="AJ61" s="104">
        <f>IF((Z61)=0,"",(AI61/Z61))</f>
        <v>1.6552051787001078E-3</v>
      </c>
      <c r="AL61" s="101"/>
      <c r="AM61" s="101"/>
      <c r="AN61" s="99">
        <f>SUM(AN51:AN57,AN50)</f>
        <v>6724.0979040000002</v>
      </c>
      <c r="AO61" s="102"/>
      <c r="AP61" s="103">
        <f t="shared" ref="AP61:AP65" si="51">AN61-AG61</f>
        <v>6.2755000000006476</v>
      </c>
      <c r="AQ61" s="104">
        <f>IF((AG61)=0,"",(AP61/AG61))</f>
        <v>9.3415687742266307E-4</v>
      </c>
    </row>
    <row r="62" spans="2:43" x14ac:dyDescent="0.2">
      <c r="B62" s="105" t="s">
        <v>52</v>
      </c>
      <c r="C62" s="21"/>
      <c r="D62" s="21"/>
      <c r="E62" s="21"/>
      <c r="F62" s="106">
        <v>0.13</v>
      </c>
      <c r="G62" s="107"/>
      <c r="H62" s="108">
        <f>H61*F62</f>
        <v>874.86884409600009</v>
      </c>
      <c r="I62" s="109"/>
      <c r="J62" s="110">
        <v>0.13</v>
      </c>
      <c r="K62" s="109"/>
      <c r="L62" s="111">
        <f>L61*J62</f>
        <v>880.12793102000001</v>
      </c>
      <c r="M62" s="112"/>
      <c r="N62" s="113">
        <f t="shared" si="41"/>
        <v>5.2590869239999165</v>
      </c>
      <c r="O62" s="114">
        <f t="shared" si="26"/>
        <v>6.0112861024718724E-3</v>
      </c>
      <c r="Q62" s="110">
        <v>0.13</v>
      </c>
      <c r="R62" s="109"/>
      <c r="S62" s="111">
        <f>S61*Q62</f>
        <v>870.19119251999996</v>
      </c>
      <c r="T62" s="112"/>
      <c r="U62" s="113">
        <f t="shared" si="1"/>
        <v>-9.9367385000000468</v>
      </c>
      <c r="V62" s="114">
        <f t="shared" ref="V62:V71" si="52">IF((L62)=0,"",(U62/L62))</f>
        <v>-1.1290106983065675E-2</v>
      </c>
      <c r="X62" s="110">
        <v>0.13</v>
      </c>
      <c r="Y62" s="109"/>
      <c r="Z62" s="111">
        <f>Z61*X62</f>
        <v>871.87378251999996</v>
      </c>
      <c r="AA62" s="112"/>
      <c r="AB62" s="113">
        <f t="shared" si="3"/>
        <v>1.6825900000000047</v>
      </c>
      <c r="AC62" s="114">
        <f t="shared" ref="AC62:AC71" si="53">IF((S62)=0,"",(AB62/S62))</f>
        <v>1.9335865663353436E-3</v>
      </c>
      <c r="AE62" s="110">
        <v>0.13</v>
      </c>
      <c r="AF62" s="109"/>
      <c r="AG62" s="111">
        <f>AG61*AE62</f>
        <v>873.31691251999996</v>
      </c>
      <c r="AH62" s="112"/>
      <c r="AI62" s="113">
        <f t="shared" si="50"/>
        <v>1.4431299999999965</v>
      </c>
      <c r="AJ62" s="114">
        <f t="shared" ref="AJ62:AJ71" si="54">IF((Z62)=0,"",(AI62/Z62))</f>
        <v>1.6552051787001548E-3</v>
      </c>
      <c r="AL62" s="110">
        <v>0.13</v>
      </c>
      <c r="AM62" s="109"/>
      <c r="AN62" s="111">
        <f>AN61*AL62</f>
        <v>874.13272752</v>
      </c>
      <c r="AO62" s="112"/>
      <c r="AP62" s="113">
        <f t="shared" si="51"/>
        <v>0.81581500000004326</v>
      </c>
      <c r="AQ62" s="114">
        <f t="shared" ref="AQ62:AQ71" si="55">IF((AG62)=0,"",(AP62/AG62))</f>
        <v>9.3415687742261623E-4</v>
      </c>
    </row>
    <row r="63" spans="2:43" x14ac:dyDescent="0.2">
      <c r="B63" s="115" t="s">
        <v>53</v>
      </c>
      <c r="C63" s="21"/>
      <c r="D63" s="21"/>
      <c r="E63" s="21"/>
      <c r="F63" s="116"/>
      <c r="G63" s="107"/>
      <c r="H63" s="108">
        <f>H61+H62</f>
        <v>7604.6291832960005</v>
      </c>
      <c r="I63" s="109"/>
      <c r="J63" s="109"/>
      <c r="K63" s="109"/>
      <c r="L63" s="111">
        <f>L61+L62</f>
        <v>7650.3427850199996</v>
      </c>
      <c r="M63" s="112"/>
      <c r="N63" s="113">
        <f t="shared" si="41"/>
        <v>45.713601723999091</v>
      </c>
      <c r="O63" s="114">
        <f t="shared" si="26"/>
        <v>6.0112861024718481E-3</v>
      </c>
      <c r="Q63" s="109"/>
      <c r="R63" s="109"/>
      <c r="S63" s="111">
        <f>S61+S62</f>
        <v>7563.9695965199999</v>
      </c>
      <c r="T63" s="112"/>
      <c r="U63" s="113">
        <f t="shared" si="1"/>
        <v>-86.373188499999742</v>
      </c>
      <c r="V63" s="114">
        <f t="shared" si="52"/>
        <v>-1.1290106983065588E-2</v>
      </c>
      <c r="X63" s="109"/>
      <c r="Y63" s="109"/>
      <c r="Z63" s="111">
        <f>Z61+Z62</f>
        <v>7578.5951865199995</v>
      </c>
      <c r="AA63" s="112"/>
      <c r="AB63" s="113">
        <f t="shared" si="3"/>
        <v>14.625589999999647</v>
      </c>
      <c r="AC63" s="114">
        <f t="shared" si="53"/>
        <v>1.9335865663352915E-3</v>
      </c>
      <c r="AE63" s="109"/>
      <c r="AF63" s="109"/>
      <c r="AG63" s="111">
        <f>AG61+AG62</f>
        <v>7591.1393165199997</v>
      </c>
      <c r="AH63" s="112"/>
      <c r="AI63" s="113">
        <f t="shared" si="50"/>
        <v>12.544130000000223</v>
      </c>
      <c r="AJ63" s="114">
        <f t="shared" si="54"/>
        <v>1.6552051787001884E-3</v>
      </c>
      <c r="AL63" s="109"/>
      <c r="AM63" s="109"/>
      <c r="AN63" s="111">
        <f>AN61+AN62</f>
        <v>7598.2306315200003</v>
      </c>
      <c r="AO63" s="112"/>
      <c r="AP63" s="113">
        <f t="shared" si="51"/>
        <v>7.0913150000005771</v>
      </c>
      <c r="AQ63" s="114">
        <f t="shared" si="55"/>
        <v>9.3415687742264269E-4</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9" t="s">
        <v>55</v>
      </c>
      <c r="C65" s="269"/>
      <c r="D65" s="269"/>
      <c r="E65" s="120"/>
      <c r="F65" s="121"/>
      <c r="G65" s="122"/>
      <c r="H65" s="123">
        <f>H63+H64</f>
        <v>7604.6291832960005</v>
      </c>
      <c r="I65" s="124"/>
      <c r="J65" s="124"/>
      <c r="K65" s="124"/>
      <c r="L65" s="125">
        <f>L63+L64</f>
        <v>7650.3427850199996</v>
      </c>
      <c r="M65" s="126"/>
      <c r="N65" s="127">
        <f t="shared" si="41"/>
        <v>45.713601723999091</v>
      </c>
      <c r="O65" s="128">
        <f t="shared" si="26"/>
        <v>6.0112861024718481E-3</v>
      </c>
      <c r="Q65" s="124"/>
      <c r="R65" s="124"/>
      <c r="S65" s="125">
        <f>S63+S64</f>
        <v>7563.9695965199999</v>
      </c>
      <c r="T65" s="126"/>
      <c r="U65" s="127">
        <f t="shared" si="1"/>
        <v>-86.373188499999742</v>
      </c>
      <c r="V65" s="128">
        <f t="shared" si="52"/>
        <v>-1.1290106983065588E-2</v>
      </c>
      <c r="X65" s="124"/>
      <c r="Y65" s="124"/>
      <c r="Z65" s="125">
        <f>Z63+Z64</f>
        <v>7578.5951865199995</v>
      </c>
      <c r="AA65" s="126"/>
      <c r="AB65" s="127">
        <f t="shared" si="3"/>
        <v>14.625589999999647</v>
      </c>
      <c r="AC65" s="128">
        <f t="shared" si="53"/>
        <v>1.9335865663352915E-3</v>
      </c>
      <c r="AE65" s="124"/>
      <c r="AF65" s="124"/>
      <c r="AG65" s="125">
        <f>AG63+AG64</f>
        <v>7591.1393165199997</v>
      </c>
      <c r="AH65" s="126"/>
      <c r="AI65" s="127">
        <f t="shared" si="50"/>
        <v>12.544130000000223</v>
      </c>
      <c r="AJ65" s="128">
        <f t="shared" si="54"/>
        <v>1.6552051787001884E-3</v>
      </c>
      <c r="AL65" s="124"/>
      <c r="AM65" s="124"/>
      <c r="AN65" s="125">
        <f>AN63+AN64</f>
        <v>7598.2306315200003</v>
      </c>
      <c r="AO65" s="126"/>
      <c r="AP65" s="127">
        <f t="shared" si="51"/>
        <v>7.0913150000005771</v>
      </c>
      <c r="AQ65" s="128">
        <f t="shared" si="55"/>
        <v>9.3415687742264269E-4</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7119.4063392000007</v>
      </c>
      <c r="I67" s="140"/>
      <c r="J67" s="141"/>
      <c r="K67" s="141"/>
      <c r="L67" s="139">
        <f>SUM(L58:L59,L50,L51:L54)</f>
        <v>7159.8608540000014</v>
      </c>
      <c r="M67" s="142"/>
      <c r="N67" s="143">
        <f t="shared" ref="N67:N71" si="56">L67-H67</f>
        <v>40.454514800000652</v>
      </c>
      <c r="O67" s="104">
        <f t="shared" ref="O67:O71" si="57">IF((H67)=0,"",(N67/H67))</f>
        <v>5.6822876617190635E-3</v>
      </c>
      <c r="Q67" s="141"/>
      <c r="R67" s="141"/>
      <c r="S67" s="139">
        <f>SUM(S58:S59,S50,S51:S54)</f>
        <v>7083.4244040000012</v>
      </c>
      <c r="T67" s="142"/>
      <c r="U67" s="143">
        <f t="shared" si="1"/>
        <v>-76.43645000000015</v>
      </c>
      <c r="V67" s="104">
        <f t="shared" si="52"/>
        <v>-1.0675689312774477E-2</v>
      </c>
      <c r="X67" s="141"/>
      <c r="Y67" s="141"/>
      <c r="Z67" s="139">
        <f>SUM(Z58:Z59,Z50,Z51:Z54)</f>
        <v>7096.3674040000014</v>
      </c>
      <c r="AA67" s="142"/>
      <c r="AB67" s="143">
        <f t="shared" si="3"/>
        <v>12.943000000000211</v>
      </c>
      <c r="AC67" s="104">
        <f t="shared" si="53"/>
        <v>1.8272235661456787E-3</v>
      </c>
      <c r="AE67" s="141"/>
      <c r="AF67" s="141"/>
      <c r="AG67" s="139">
        <f>SUM(AG58:AG59,AG50,AG51:AG54)</f>
        <v>7107.4684040000011</v>
      </c>
      <c r="AH67" s="142"/>
      <c r="AI67" s="143">
        <f t="shared" ref="AI67:AI71" si="58">AG67-Z67</f>
        <v>11.100999999999658</v>
      </c>
      <c r="AJ67" s="104">
        <f t="shared" si="54"/>
        <v>1.5643214856297279E-3</v>
      </c>
      <c r="AL67" s="141"/>
      <c r="AM67" s="141"/>
      <c r="AN67" s="139">
        <f>SUM(AN58:AN59,AN50,AN51:AN54)</f>
        <v>7113.7439040000017</v>
      </c>
      <c r="AO67" s="142"/>
      <c r="AP67" s="143">
        <f t="shared" ref="AP67:AP71" si="59">AN67-AG67</f>
        <v>6.2755000000006476</v>
      </c>
      <c r="AQ67" s="104">
        <f t="shared" si="55"/>
        <v>8.8294448083214394E-4</v>
      </c>
    </row>
    <row r="68" spans="1:43" s="85" customFormat="1" x14ac:dyDescent="0.2">
      <c r="B68" s="144" t="s">
        <v>52</v>
      </c>
      <c r="C68" s="79"/>
      <c r="D68" s="79"/>
      <c r="E68" s="79"/>
      <c r="F68" s="145">
        <v>0.13</v>
      </c>
      <c r="G68" s="138"/>
      <c r="H68" s="146">
        <f>H67*F68</f>
        <v>925.52282409600014</v>
      </c>
      <c r="I68" s="147"/>
      <c r="J68" s="148">
        <v>0.13</v>
      </c>
      <c r="K68" s="149"/>
      <c r="L68" s="150">
        <f>L67*J68</f>
        <v>930.78191102000017</v>
      </c>
      <c r="M68" s="151"/>
      <c r="N68" s="152">
        <f t="shared" si="56"/>
        <v>5.2590869240000302</v>
      </c>
      <c r="O68" s="114">
        <f t="shared" si="57"/>
        <v>5.6822876617190045E-3</v>
      </c>
      <c r="Q68" s="148">
        <v>0.13</v>
      </c>
      <c r="R68" s="149"/>
      <c r="S68" s="150">
        <f>S67*Q68</f>
        <v>920.84517252000023</v>
      </c>
      <c r="T68" s="151"/>
      <c r="U68" s="152">
        <f t="shared" si="1"/>
        <v>-9.9367384999999331</v>
      </c>
      <c r="V68" s="114">
        <f t="shared" si="52"/>
        <v>-1.0675689312774383E-2</v>
      </c>
      <c r="X68" s="148">
        <v>0.13</v>
      </c>
      <c r="Y68" s="149"/>
      <c r="Z68" s="150">
        <f>Z67*X68</f>
        <v>922.52776252000024</v>
      </c>
      <c r="AA68" s="151"/>
      <c r="AB68" s="152">
        <f t="shared" si="3"/>
        <v>1.6825900000000047</v>
      </c>
      <c r="AC68" s="114">
        <f t="shared" si="53"/>
        <v>1.8272235661456538E-3</v>
      </c>
      <c r="AE68" s="148">
        <v>0.13</v>
      </c>
      <c r="AF68" s="149"/>
      <c r="AG68" s="150">
        <f>AG67*AE68</f>
        <v>923.97089252000012</v>
      </c>
      <c r="AH68" s="151"/>
      <c r="AI68" s="152">
        <f t="shared" si="58"/>
        <v>1.4431299999998828</v>
      </c>
      <c r="AJ68" s="114">
        <f t="shared" si="54"/>
        <v>1.5643214856296489E-3</v>
      </c>
      <c r="AL68" s="148">
        <v>0.13</v>
      </c>
      <c r="AM68" s="149"/>
      <c r="AN68" s="150">
        <f>AN67*AL68</f>
        <v>924.78670752000028</v>
      </c>
      <c r="AO68" s="151"/>
      <c r="AP68" s="152">
        <f t="shared" si="59"/>
        <v>0.81581500000015694</v>
      </c>
      <c r="AQ68" s="114">
        <f t="shared" si="55"/>
        <v>8.8294448083222265E-4</v>
      </c>
    </row>
    <row r="69" spans="1:43" s="85" customFormat="1" x14ac:dyDescent="0.2">
      <c r="B69" s="153" t="s">
        <v>53</v>
      </c>
      <c r="C69" s="79"/>
      <c r="D69" s="79"/>
      <c r="E69" s="79"/>
      <c r="F69" s="154"/>
      <c r="G69" s="155"/>
      <c r="H69" s="146">
        <f>H67+H68</f>
        <v>8044.9291632960012</v>
      </c>
      <c r="I69" s="147"/>
      <c r="J69" s="147"/>
      <c r="K69" s="147"/>
      <c r="L69" s="150">
        <f>L67+L68</f>
        <v>8090.6427650200012</v>
      </c>
      <c r="M69" s="151"/>
      <c r="N69" s="152">
        <f t="shared" si="56"/>
        <v>45.713601724</v>
      </c>
      <c r="O69" s="114">
        <f t="shared" si="57"/>
        <v>5.6822876617189716E-3</v>
      </c>
      <c r="Q69" s="147"/>
      <c r="R69" s="147"/>
      <c r="S69" s="150">
        <f>S67+S68</f>
        <v>8004.2695765200015</v>
      </c>
      <c r="T69" s="151"/>
      <c r="U69" s="152">
        <f t="shared" si="1"/>
        <v>-86.373188499999742</v>
      </c>
      <c r="V69" s="114">
        <f t="shared" si="52"/>
        <v>-1.0675689312774425E-2</v>
      </c>
      <c r="X69" s="147"/>
      <c r="Y69" s="147"/>
      <c r="Z69" s="150">
        <f>Z67+Z68</f>
        <v>8018.895166520002</v>
      </c>
      <c r="AA69" s="151"/>
      <c r="AB69" s="152">
        <f t="shared" si="3"/>
        <v>14.625590000000557</v>
      </c>
      <c r="AC69" s="114">
        <f t="shared" si="53"/>
        <v>1.8272235661457184E-3</v>
      </c>
      <c r="AE69" s="147"/>
      <c r="AF69" s="147"/>
      <c r="AG69" s="150">
        <f>AG67+AG68</f>
        <v>8031.4392965200013</v>
      </c>
      <c r="AH69" s="151"/>
      <c r="AI69" s="152">
        <f t="shared" si="58"/>
        <v>12.544129999999313</v>
      </c>
      <c r="AJ69" s="114">
        <f t="shared" si="54"/>
        <v>1.5643214856296904E-3</v>
      </c>
      <c r="AL69" s="147"/>
      <c r="AM69" s="147"/>
      <c r="AN69" s="150">
        <f>AN67+AN68</f>
        <v>8038.5306115200019</v>
      </c>
      <c r="AO69" s="151"/>
      <c r="AP69" s="152">
        <f t="shared" si="59"/>
        <v>7.0913150000005771</v>
      </c>
      <c r="AQ69" s="114">
        <f t="shared" si="55"/>
        <v>8.8294448083212464E-4</v>
      </c>
    </row>
    <row r="70" spans="1: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7" t="s">
        <v>57</v>
      </c>
      <c r="C71" s="267"/>
      <c r="D71" s="267"/>
      <c r="E71" s="158"/>
      <c r="F71" s="159"/>
      <c r="G71" s="160"/>
      <c r="H71" s="161">
        <f>SUM(H69:H70)</f>
        <v>8044.9291632960012</v>
      </c>
      <c r="I71" s="162"/>
      <c r="J71" s="162"/>
      <c r="K71" s="162"/>
      <c r="L71" s="163">
        <f>SUM(L69:L70)</f>
        <v>8090.6427650200012</v>
      </c>
      <c r="M71" s="164"/>
      <c r="N71" s="165">
        <f t="shared" si="56"/>
        <v>45.713601724</v>
      </c>
      <c r="O71" s="166">
        <f t="shared" si="57"/>
        <v>5.6822876617189716E-3</v>
      </c>
      <c r="Q71" s="162"/>
      <c r="R71" s="162"/>
      <c r="S71" s="163">
        <f>SUM(S69:S70)</f>
        <v>8004.2695765200015</v>
      </c>
      <c r="T71" s="164"/>
      <c r="U71" s="165">
        <f t="shared" si="1"/>
        <v>-86.373188499999742</v>
      </c>
      <c r="V71" s="166">
        <f t="shared" si="52"/>
        <v>-1.0675689312774425E-2</v>
      </c>
      <c r="X71" s="162"/>
      <c r="Y71" s="162"/>
      <c r="Z71" s="163">
        <f>SUM(Z69:Z70)</f>
        <v>8018.895166520002</v>
      </c>
      <c r="AA71" s="164"/>
      <c r="AB71" s="165">
        <f t="shared" si="3"/>
        <v>14.625590000000557</v>
      </c>
      <c r="AC71" s="166">
        <f t="shared" si="53"/>
        <v>1.8272235661457184E-3</v>
      </c>
      <c r="AE71" s="162"/>
      <c r="AF71" s="162"/>
      <c r="AG71" s="163">
        <f>SUM(AG69:AG70)</f>
        <v>8031.4392965200013</v>
      </c>
      <c r="AH71" s="164"/>
      <c r="AI71" s="165">
        <f t="shared" si="58"/>
        <v>12.544129999999313</v>
      </c>
      <c r="AJ71" s="166">
        <f t="shared" si="54"/>
        <v>1.5643214856296904E-3</v>
      </c>
      <c r="AL71" s="162"/>
      <c r="AM71" s="162"/>
      <c r="AN71" s="163">
        <f>SUM(AN69:AN70)</f>
        <v>8038.5306115200019</v>
      </c>
      <c r="AO71" s="164"/>
      <c r="AP71" s="165">
        <f t="shared" si="59"/>
        <v>7.0913150000005771</v>
      </c>
      <c r="AQ71" s="166">
        <f t="shared" si="55"/>
        <v>8.8294448083212464E-4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8"/>
  <sheetViews>
    <sheetView showGridLines="0" view="pageBreakPreview" topLeftCell="A28"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72</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+'&gt;50 (100)'!F23</f>
        <v>260.82</v>
      </c>
      <c r="G23" s="25">
        <v>1</v>
      </c>
      <c r="H23" s="26">
        <f>G23*F23</f>
        <v>260.82</v>
      </c>
      <c r="I23" s="27"/>
      <c r="J23" s="24">
        <f>+'&gt;50 (100)'!J23</f>
        <v>200</v>
      </c>
      <c r="K23" s="29">
        <v>1</v>
      </c>
      <c r="L23" s="26">
        <f>K23*J23</f>
        <v>200</v>
      </c>
      <c r="M23" s="27"/>
      <c r="N23" s="30">
        <f>L23-H23</f>
        <v>-60.819999999999993</v>
      </c>
      <c r="O23" s="31">
        <f>IF((H23)=0,"",(N23/H23))</f>
        <v>-0.2331876389847404</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250</v>
      </c>
      <c r="H29" s="26">
        <f t="shared" si="0"/>
        <v>892.27500000000009</v>
      </c>
      <c r="I29" s="27"/>
      <c r="J29" s="24">
        <f>+'&gt;50 (100)'!J29</f>
        <v>4.0705999999999998</v>
      </c>
      <c r="K29" s="51">
        <f>+$F$19</f>
        <v>250</v>
      </c>
      <c r="L29" s="26">
        <f t="shared" si="9"/>
        <v>1017.65</v>
      </c>
      <c r="M29" s="27"/>
      <c r="N29" s="30">
        <f t="shared" si="10"/>
        <v>125.37499999999989</v>
      </c>
      <c r="O29" s="31">
        <f t="shared" si="11"/>
        <v>0.14051161357204883</v>
      </c>
      <c r="Q29" s="24">
        <f>+'&gt;50 (100)'!Q29</f>
        <v>4.3174000000000001</v>
      </c>
      <c r="R29" s="51">
        <f>+$F$19</f>
        <v>250</v>
      </c>
      <c r="S29" s="26">
        <f t="shared" si="12"/>
        <v>1079.3500000000001</v>
      </c>
      <c r="T29" s="27"/>
      <c r="U29" s="30">
        <f t="shared" si="1"/>
        <v>61.700000000000159</v>
      </c>
      <c r="V29" s="31">
        <f t="shared" si="2"/>
        <v>6.0629882572593878E-2</v>
      </c>
      <c r="X29" s="24">
        <f>+'&gt;50 (100)'!X29</f>
        <v>4.5762</v>
      </c>
      <c r="Y29" s="51">
        <f>+$F$19</f>
        <v>250</v>
      </c>
      <c r="Z29" s="26">
        <f t="shared" si="13"/>
        <v>1144.05</v>
      </c>
      <c r="AA29" s="27"/>
      <c r="AB29" s="30">
        <f t="shared" si="3"/>
        <v>64.699999999999818</v>
      </c>
      <c r="AC29" s="31">
        <f t="shared" si="4"/>
        <v>5.9943484504562758E-2</v>
      </c>
      <c r="AE29" s="24">
        <f>+'&gt;50 (100)'!AE29</f>
        <v>4.7981999999999996</v>
      </c>
      <c r="AF29" s="51">
        <f>+$F$19</f>
        <v>250</v>
      </c>
      <c r="AG29" s="26">
        <f t="shared" si="14"/>
        <v>1199.55</v>
      </c>
      <c r="AH29" s="27"/>
      <c r="AI29" s="30">
        <f t="shared" si="5"/>
        <v>55.5</v>
      </c>
      <c r="AJ29" s="31">
        <f t="shared" si="6"/>
        <v>4.851186574013374E-2</v>
      </c>
      <c r="AL29" s="24">
        <f>+'&gt;50 (100)'!AL29</f>
        <v>4.9237000000000002</v>
      </c>
      <c r="AM29" s="51">
        <f>+$F$19</f>
        <v>250</v>
      </c>
      <c r="AN29" s="26">
        <f t="shared" si="15"/>
        <v>1230.925</v>
      </c>
      <c r="AO29" s="27"/>
      <c r="AP29" s="30">
        <f t="shared" si="7"/>
        <v>31.375</v>
      </c>
      <c r="AQ29" s="31">
        <f t="shared" si="8"/>
        <v>2.6155641698970448E-2</v>
      </c>
    </row>
    <row r="30" spans="2:43" x14ac:dyDescent="0.2">
      <c r="B30" s="21" t="s">
        <v>31</v>
      </c>
      <c r="C30" s="21"/>
      <c r="D30" s="22"/>
      <c r="E30" s="23"/>
      <c r="F30" s="24"/>
      <c r="G30" s="25">
        <f t="shared" ref="G30" si="16">$F$18</f>
        <v>127750</v>
      </c>
      <c r="H30" s="26">
        <f t="shared" si="0"/>
        <v>0</v>
      </c>
      <c r="I30" s="27"/>
      <c r="J30" s="24"/>
      <c r="K30" s="25">
        <f t="shared" ref="K30:K38" si="17">$F$18</f>
        <v>127750</v>
      </c>
      <c r="L30" s="26">
        <f t="shared" si="9"/>
        <v>0</v>
      </c>
      <c r="M30" s="27"/>
      <c r="N30" s="30">
        <f t="shared" si="10"/>
        <v>0</v>
      </c>
      <c r="O30" s="31" t="str">
        <f t="shared" si="11"/>
        <v/>
      </c>
      <c r="Q30" s="24"/>
      <c r="R30" s="25">
        <f t="shared" ref="R30:R38" si="18">$F$18</f>
        <v>127750</v>
      </c>
      <c r="S30" s="26">
        <f t="shared" si="12"/>
        <v>0</v>
      </c>
      <c r="T30" s="27"/>
      <c r="U30" s="30">
        <f t="shared" si="1"/>
        <v>0</v>
      </c>
      <c r="V30" s="31" t="str">
        <f t="shared" si="2"/>
        <v/>
      </c>
      <c r="X30" s="24"/>
      <c r="Y30" s="25">
        <f t="shared" ref="Y30:Y38" si="19">$F$18</f>
        <v>127750</v>
      </c>
      <c r="Z30" s="26">
        <f t="shared" si="13"/>
        <v>0</v>
      </c>
      <c r="AA30" s="27"/>
      <c r="AB30" s="30">
        <f t="shared" si="3"/>
        <v>0</v>
      </c>
      <c r="AC30" s="31" t="str">
        <f t="shared" si="4"/>
        <v/>
      </c>
      <c r="AE30" s="24"/>
      <c r="AF30" s="25">
        <f t="shared" ref="AF30:AF38" si="20">$F$18</f>
        <v>127750</v>
      </c>
      <c r="AG30" s="26">
        <f t="shared" si="14"/>
        <v>0</v>
      </c>
      <c r="AH30" s="27"/>
      <c r="AI30" s="30">
        <f t="shared" si="5"/>
        <v>0</v>
      </c>
      <c r="AJ30" s="31" t="str">
        <f t="shared" si="6"/>
        <v/>
      </c>
      <c r="AL30" s="24"/>
      <c r="AM30" s="25">
        <f t="shared" ref="AM30:AM38" si="21">$F$18</f>
        <v>127750</v>
      </c>
      <c r="AN30" s="26">
        <f t="shared" si="15"/>
        <v>0</v>
      </c>
      <c r="AO30" s="27"/>
      <c r="AP30" s="30">
        <f t="shared" si="7"/>
        <v>0</v>
      </c>
      <c r="AQ30" s="31" t="str">
        <f t="shared" si="8"/>
        <v/>
      </c>
    </row>
    <row r="31" spans="2:43" x14ac:dyDescent="0.2">
      <c r="B31" s="21" t="s">
        <v>32</v>
      </c>
      <c r="C31" s="21"/>
      <c r="D31" s="22" t="s">
        <v>74</v>
      </c>
      <c r="E31" s="23"/>
      <c r="F31" s="24">
        <f>+'&gt;50 (100)'!F31</f>
        <v>0</v>
      </c>
      <c r="G31" s="51">
        <f>+$F$19</f>
        <v>250</v>
      </c>
      <c r="H31" s="26">
        <f t="shared" si="0"/>
        <v>0</v>
      </c>
      <c r="I31" s="27"/>
      <c r="J31" s="24">
        <f>+'&gt;50 (100)'!J31</f>
        <v>-7.7109999999999998E-2</v>
      </c>
      <c r="K31" s="51">
        <f>+$F$19</f>
        <v>250</v>
      </c>
      <c r="L31" s="26">
        <f t="shared" si="9"/>
        <v>-19.2775</v>
      </c>
      <c r="M31" s="27"/>
      <c r="N31" s="30">
        <f t="shared" si="10"/>
        <v>-19.2775</v>
      </c>
      <c r="O31" s="31" t="str">
        <f t="shared" si="11"/>
        <v/>
      </c>
      <c r="Q31" s="24">
        <f>+'&gt;50 (100)'!Q31</f>
        <v>0</v>
      </c>
      <c r="R31" s="51">
        <f>+$F$19</f>
        <v>250</v>
      </c>
      <c r="S31" s="26">
        <f t="shared" si="12"/>
        <v>0</v>
      </c>
      <c r="T31" s="27"/>
      <c r="U31" s="30">
        <f t="shared" si="1"/>
        <v>19.2775</v>
      </c>
      <c r="V31" s="31">
        <f t="shared" si="2"/>
        <v>-1</v>
      </c>
      <c r="X31" s="24">
        <f>+'&gt;50 (100)'!X31</f>
        <v>0</v>
      </c>
      <c r="Y31" s="51">
        <f>+$F$19</f>
        <v>250</v>
      </c>
      <c r="Z31" s="26">
        <f t="shared" si="13"/>
        <v>0</v>
      </c>
      <c r="AA31" s="27"/>
      <c r="AB31" s="30">
        <f t="shared" si="3"/>
        <v>0</v>
      </c>
      <c r="AC31" s="31" t="str">
        <f t="shared" si="4"/>
        <v/>
      </c>
      <c r="AE31" s="24">
        <f>+'&gt;50 (100)'!AE31</f>
        <v>0</v>
      </c>
      <c r="AF31" s="51">
        <f>+$F$19</f>
        <v>250</v>
      </c>
      <c r="AG31" s="26">
        <f t="shared" si="14"/>
        <v>0</v>
      </c>
      <c r="AH31" s="27"/>
      <c r="AI31" s="30">
        <f t="shared" si="5"/>
        <v>0</v>
      </c>
      <c r="AJ31" s="31" t="str">
        <f t="shared" si="6"/>
        <v/>
      </c>
      <c r="AL31" s="24">
        <f>+'&gt;50 (100)'!AL31</f>
        <v>0</v>
      </c>
      <c r="AM31" s="51">
        <f>+$F$19</f>
        <v>250</v>
      </c>
      <c r="AN31" s="26">
        <f t="shared" si="15"/>
        <v>0</v>
      </c>
      <c r="AO31" s="27"/>
      <c r="AP31" s="30">
        <f t="shared" si="7"/>
        <v>0</v>
      </c>
      <c r="AQ31" s="31" t="str">
        <f t="shared" si="8"/>
        <v/>
      </c>
    </row>
    <row r="32" spans="2:43" x14ac:dyDescent="0.2">
      <c r="B32" s="33"/>
      <c r="C32" s="21"/>
      <c r="D32" s="22"/>
      <c r="E32" s="23"/>
      <c r="F32" s="24"/>
      <c r="G32" s="25">
        <f t="shared" ref="G32:G38" si="22">$F$18</f>
        <v>127750</v>
      </c>
      <c r="H32" s="26">
        <f t="shared" si="0"/>
        <v>0</v>
      </c>
      <c r="I32" s="27"/>
      <c r="J32" s="28"/>
      <c r="K32" s="25">
        <f t="shared" si="17"/>
        <v>127750</v>
      </c>
      <c r="L32" s="26">
        <f t="shared" si="9"/>
        <v>0</v>
      </c>
      <c r="M32" s="27"/>
      <c r="N32" s="30">
        <f t="shared" si="10"/>
        <v>0</v>
      </c>
      <c r="O32" s="31" t="str">
        <f t="shared" si="11"/>
        <v/>
      </c>
      <c r="Q32" s="28"/>
      <c r="R32" s="25">
        <f t="shared" si="18"/>
        <v>127750</v>
      </c>
      <c r="S32" s="26">
        <f t="shared" si="12"/>
        <v>0</v>
      </c>
      <c r="T32" s="27"/>
      <c r="U32" s="30">
        <f t="shared" si="1"/>
        <v>0</v>
      </c>
      <c r="V32" s="31" t="str">
        <f t="shared" si="2"/>
        <v/>
      </c>
      <c r="X32" s="28"/>
      <c r="Y32" s="25">
        <f t="shared" si="19"/>
        <v>127750</v>
      </c>
      <c r="Z32" s="26">
        <f t="shared" si="13"/>
        <v>0</v>
      </c>
      <c r="AA32" s="27"/>
      <c r="AB32" s="30">
        <f t="shared" si="3"/>
        <v>0</v>
      </c>
      <c r="AC32" s="31" t="str">
        <f t="shared" si="4"/>
        <v/>
      </c>
      <c r="AE32" s="28"/>
      <c r="AF32" s="25">
        <f t="shared" si="20"/>
        <v>127750</v>
      </c>
      <c r="AG32" s="26">
        <f t="shared" si="14"/>
        <v>0</v>
      </c>
      <c r="AH32" s="27"/>
      <c r="AI32" s="30">
        <f t="shared" si="5"/>
        <v>0</v>
      </c>
      <c r="AJ32" s="31" t="str">
        <f t="shared" si="6"/>
        <v/>
      </c>
      <c r="AL32" s="28"/>
      <c r="AM32" s="25">
        <f t="shared" si="21"/>
        <v>127750</v>
      </c>
      <c r="AN32" s="26">
        <f t="shared" si="15"/>
        <v>0</v>
      </c>
      <c r="AO32" s="27"/>
      <c r="AP32" s="30">
        <f t="shared" si="7"/>
        <v>0</v>
      </c>
      <c r="AQ32" s="31" t="str">
        <f t="shared" si="8"/>
        <v/>
      </c>
    </row>
    <row r="33" spans="2:43" x14ac:dyDescent="0.2">
      <c r="B33" s="33"/>
      <c r="C33" s="21"/>
      <c r="D33" s="22"/>
      <c r="E33" s="23"/>
      <c r="F33" s="24"/>
      <c r="G33" s="25">
        <f t="shared" si="22"/>
        <v>127750</v>
      </c>
      <c r="H33" s="26">
        <f t="shared" si="0"/>
        <v>0</v>
      </c>
      <c r="I33" s="27"/>
      <c r="J33" s="28"/>
      <c r="K33" s="25">
        <f t="shared" si="17"/>
        <v>127750</v>
      </c>
      <c r="L33" s="26">
        <f t="shared" si="9"/>
        <v>0</v>
      </c>
      <c r="M33" s="27"/>
      <c r="N33" s="30">
        <f t="shared" si="10"/>
        <v>0</v>
      </c>
      <c r="O33" s="31" t="str">
        <f t="shared" si="11"/>
        <v/>
      </c>
      <c r="Q33" s="28"/>
      <c r="R33" s="25">
        <f t="shared" si="18"/>
        <v>127750</v>
      </c>
      <c r="S33" s="26">
        <f t="shared" si="12"/>
        <v>0</v>
      </c>
      <c r="T33" s="27"/>
      <c r="U33" s="30">
        <f t="shared" si="1"/>
        <v>0</v>
      </c>
      <c r="V33" s="31" t="str">
        <f t="shared" si="2"/>
        <v/>
      </c>
      <c r="X33" s="28"/>
      <c r="Y33" s="25">
        <f t="shared" si="19"/>
        <v>127750</v>
      </c>
      <c r="Z33" s="26">
        <f t="shared" si="13"/>
        <v>0</v>
      </c>
      <c r="AA33" s="27"/>
      <c r="AB33" s="30">
        <f t="shared" si="3"/>
        <v>0</v>
      </c>
      <c r="AC33" s="31" t="str">
        <f t="shared" si="4"/>
        <v/>
      </c>
      <c r="AE33" s="28"/>
      <c r="AF33" s="25">
        <f t="shared" si="20"/>
        <v>127750</v>
      </c>
      <c r="AG33" s="26">
        <f t="shared" si="14"/>
        <v>0</v>
      </c>
      <c r="AH33" s="27"/>
      <c r="AI33" s="30">
        <f t="shared" si="5"/>
        <v>0</v>
      </c>
      <c r="AJ33" s="31" t="str">
        <f t="shared" si="6"/>
        <v/>
      </c>
      <c r="AL33" s="28"/>
      <c r="AM33" s="25">
        <f t="shared" si="21"/>
        <v>127750</v>
      </c>
      <c r="AN33" s="26">
        <f t="shared" si="15"/>
        <v>0</v>
      </c>
      <c r="AO33" s="27"/>
      <c r="AP33" s="30">
        <f t="shared" si="7"/>
        <v>0</v>
      </c>
      <c r="AQ33" s="31" t="str">
        <f t="shared" si="8"/>
        <v/>
      </c>
    </row>
    <row r="34" spans="2:43" x14ac:dyDescent="0.2">
      <c r="B34" s="33"/>
      <c r="C34" s="21"/>
      <c r="D34" s="22"/>
      <c r="E34" s="23"/>
      <c r="F34" s="24"/>
      <c r="G34" s="25">
        <f t="shared" si="22"/>
        <v>127750</v>
      </c>
      <c r="H34" s="26">
        <f t="shared" si="0"/>
        <v>0</v>
      </c>
      <c r="I34" s="27"/>
      <c r="J34" s="28"/>
      <c r="K34" s="25">
        <f t="shared" si="17"/>
        <v>127750</v>
      </c>
      <c r="L34" s="26">
        <f t="shared" si="9"/>
        <v>0</v>
      </c>
      <c r="M34" s="27"/>
      <c r="N34" s="30">
        <f t="shared" si="10"/>
        <v>0</v>
      </c>
      <c r="O34" s="31" t="str">
        <f t="shared" si="11"/>
        <v/>
      </c>
      <c r="Q34" s="28"/>
      <c r="R34" s="25">
        <f t="shared" si="18"/>
        <v>127750</v>
      </c>
      <c r="S34" s="26">
        <f t="shared" si="12"/>
        <v>0</v>
      </c>
      <c r="T34" s="27"/>
      <c r="U34" s="30">
        <f t="shared" si="1"/>
        <v>0</v>
      </c>
      <c r="V34" s="31" t="str">
        <f t="shared" si="2"/>
        <v/>
      </c>
      <c r="X34" s="28"/>
      <c r="Y34" s="25">
        <f t="shared" si="19"/>
        <v>127750</v>
      </c>
      <c r="Z34" s="26">
        <f t="shared" si="13"/>
        <v>0</v>
      </c>
      <c r="AA34" s="27"/>
      <c r="AB34" s="30">
        <f t="shared" si="3"/>
        <v>0</v>
      </c>
      <c r="AC34" s="31" t="str">
        <f t="shared" si="4"/>
        <v/>
      </c>
      <c r="AE34" s="28"/>
      <c r="AF34" s="25">
        <f t="shared" si="20"/>
        <v>127750</v>
      </c>
      <c r="AG34" s="26">
        <f t="shared" si="14"/>
        <v>0</v>
      </c>
      <c r="AH34" s="27"/>
      <c r="AI34" s="30">
        <f t="shared" si="5"/>
        <v>0</v>
      </c>
      <c r="AJ34" s="31" t="str">
        <f t="shared" si="6"/>
        <v/>
      </c>
      <c r="AL34" s="28"/>
      <c r="AM34" s="25">
        <f t="shared" si="21"/>
        <v>127750</v>
      </c>
      <c r="AN34" s="26">
        <f t="shared" si="15"/>
        <v>0</v>
      </c>
      <c r="AO34" s="27"/>
      <c r="AP34" s="30">
        <f t="shared" si="7"/>
        <v>0</v>
      </c>
      <c r="AQ34" s="31" t="str">
        <f t="shared" si="8"/>
        <v/>
      </c>
    </row>
    <row r="35" spans="2:43" x14ac:dyDescent="0.2">
      <c r="B35" s="33"/>
      <c r="C35" s="21"/>
      <c r="D35" s="22"/>
      <c r="E35" s="23"/>
      <c r="F35" s="24"/>
      <c r="G35" s="25">
        <f t="shared" si="22"/>
        <v>127750</v>
      </c>
      <c r="H35" s="26">
        <f t="shared" si="0"/>
        <v>0</v>
      </c>
      <c r="I35" s="27"/>
      <c r="J35" s="28"/>
      <c r="K35" s="25">
        <f t="shared" si="17"/>
        <v>127750</v>
      </c>
      <c r="L35" s="26">
        <f t="shared" si="9"/>
        <v>0</v>
      </c>
      <c r="M35" s="27"/>
      <c r="N35" s="30">
        <f t="shared" si="10"/>
        <v>0</v>
      </c>
      <c r="O35" s="31" t="str">
        <f t="shared" si="11"/>
        <v/>
      </c>
      <c r="Q35" s="28"/>
      <c r="R35" s="25">
        <f t="shared" si="18"/>
        <v>127750</v>
      </c>
      <c r="S35" s="26">
        <f t="shared" si="12"/>
        <v>0</v>
      </c>
      <c r="T35" s="27"/>
      <c r="U35" s="30">
        <f t="shared" si="1"/>
        <v>0</v>
      </c>
      <c r="V35" s="31" t="str">
        <f t="shared" si="2"/>
        <v/>
      </c>
      <c r="X35" s="28"/>
      <c r="Y35" s="25">
        <f t="shared" si="19"/>
        <v>127750</v>
      </c>
      <c r="Z35" s="26">
        <f t="shared" si="13"/>
        <v>0</v>
      </c>
      <c r="AA35" s="27"/>
      <c r="AB35" s="30">
        <f t="shared" si="3"/>
        <v>0</v>
      </c>
      <c r="AC35" s="31" t="str">
        <f t="shared" si="4"/>
        <v/>
      </c>
      <c r="AE35" s="28"/>
      <c r="AF35" s="25">
        <f t="shared" si="20"/>
        <v>127750</v>
      </c>
      <c r="AG35" s="26">
        <f t="shared" si="14"/>
        <v>0</v>
      </c>
      <c r="AH35" s="27"/>
      <c r="AI35" s="30">
        <f t="shared" si="5"/>
        <v>0</v>
      </c>
      <c r="AJ35" s="31" t="str">
        <f t="shared" si="6"/>
        <v/>
      </c>
      <c r="AL35" s="28"/>
      <c r="AM35" s="25">
        <f t="shared" si="21"/>
        <v>127750</v>
      </c>
      <c r="AN35" s="26">
        <f t="shared" si="15"/>
        <v>0</v>
      </c>
      <c r="AO35" s="27"/>
      <c r="AP35" s="30">
        <f t="shared" si="7"/>
        <v>0</v>
      </c>
      <c r="AQ35" s="31" t="str">
        <f t="shared" si="8"/>
        <v/>
      </c>
    </row>
    <row r="36" spans="2:43" x14ac:dyDescent="0.2">
      <c r="B36" s="33"/>
      <c r="C36" s="21"/>
      <c r="D36" s="22"/>
      <c r="E36" s="23"/>
      <c r="F36" s="24"/>
      <c r="G36" s="25">
        <f t="shared" si="22"/>
        <v>127750</v>
      </c>
      <c r="H36" s="26">
        <f t="shared" si="0"/>
        <v>0</v>
      </c>
      <c r="I36" s="27"/>
      <c r="J36" s="28"/>
      <c r="K36" s="25">
        <f t="shared" si="17"/>
        <v>127750</v>
      </c>
      <c r="L36" s="26">
        <f t="shared" si="9"/>
        <v>0</v>
      </c>
      <c r="M36" s="27"/>
      <c r="N36" s="30">
        <f t="shared" si="10"/>
        <v>0</v>
      </c>
      <c r="O36" s="31" t="str">
        <f t="shared" si="11"/>
        <v/>
      </c>
      <c r="Q36" s="28"/>
      <c r="R36" s="25">
        <f t="shared" si="18"/>
        <v>127750</v>
      </c>
      <c r="S36" s="26">
        <f t="shared" si="12"/>
        <v>0</v>
      </c>
      <c r="T36" s="27"/>
      <c r="U36" s="30">
        <f t="shared" si="1"/>
        <v>0</v>
      </c>
      <c r="V36" s="31" t="str">
        <f t="shared" si="2"/>
        <v/>
      </c>
      <c r="X36" s="28"/>
      <c r="Y36" s="25">
        <f t="shared" si="19"/>
        <v>127750</v>
      </c>
      <c r="Z36" s="26">
        <f t="shared" si="13"/>
        <v>0</v>
      </c>
      <c r="AA36" s="27"/>
      <c r="AB36" s="30">
        <f t="shared" si="3"/>
        <v>0</v>
      </c>
      <c r="AC36" s="31" t="str">
        <f t="shared" si="4"/>
        <v/>
      </c>
      <c r="AE36" s="28"/>
      <c r="AF36" s="25">
        <f t="shared" si="20"/>
        <v>127750</v>
      </c>
      <c r="AG36" s="26">
        <f t="shared" si="14"/>
        <v>0</v>
      </c>
      <c r="AH36" s="27"/>
      <c r="AI36" s="30">
        <f t="shared" si="5"/>
        <v>0</v>
      </c>
      <c r="AJ36" s="31" t="str">
        <f t="shared" si="6"/>
        <v/>
      </c>
      <c r="AL36" s="28"/>
      <c r="AM36" s="25">
        <f t="shared" si="21"/>
        <v>127750</v>
      </c>
      <c r="AN36" s="26">
        <f t="shared" si="15"/>
        <v>0</v>
      </c>
      <c r="AO36" s="27"/>
      <c r="AP36" s="30">
        <f t="shared" si="7"/>
        <v>0</v>
      </c>
      <c r="AQ36" s="31" t="str">
        <f t="shared" si="8"/>
        <v/>
      </c>
    </row>
    <row r="37" spans="2:43" x14ac:dyDescent="0.2">
      <c r="B37" s="33"/>
      <c r="C37" s="21"/>
      <c r="D37" s="22"/>
      <c r="E37" s="23"/>
      <c r="F37" s="24"/>
      <c r="G37" s="25">
        <f t="shared" si="22"/>
        <v>127750</v>
      </c>
      <c r="H37" s="26">
        <f t="shared" si="0"/>
        <v>0</v>
      </c>
      <c r="I37" s="27"/>
      <c r="J37" s="28"/>
      <c r="K37" s="25">
        <f t="shared" si="17"/>
        <v>127750</v>
      </c>
      <c r="L37" s="26">
        <f t="shared" si="9"/>
        <v>0</v>
      </c>
      <c r="M37" s="27"/>
      <c r="N37" s="30">
        <f t="shared" si="10"/>
        <v>0</v>
      </c>
      <c r="O37" s="31" t="str">
        <f t="shared" si="11"/>
        <v/>
      </c>
      <c r="Q37" s="28"/>
      <c r="R37" s="25">
        <f t="shared" si="18"/>
        <v>127750</v>
      </c>
      <c r="S37" s="26">
        <f t="shared" si="12"/>
        <v>0</v>
      </c>
      <c r="T37" s="27"/>
      <c r="U37" s="30">
        <f t="shared" si="1"/>
        <v>0</v>
      </c>
      <c r="V37" s="31" t="str">
        <f t="shared" si="2"/>
        <v/>
      </c>
      <c r="X37" s="28"/>
      <c r="Y37" s="25">
        <f t="shared" si="19"/>
        <v>127750</v>
      </c>
      <c r="Z37" s="26">
        <f t="shared" si="13"/>
        <v>0</v>
      </c>
      <c r="AA37" s="27"/>
      <c r="AB37" s="30">
        <f t="shared" si="3"/>
        <v>0</v>
      </c>
      <c r="AC37" s="31" t="str">
        <f t="shared" si="4"/>
        <v/>
      </c>
      <c r="AE37" s="28"/>
      <c r="AF37" s="25">
        <f t="shared" si="20"/>
        <v>127750</v>
      </c>
      <c r="AG37" s="26">
        <f t="shared" si="14"/>
        <v>0</v>
      </c>
      <c r="AH37" s="27"/>
      <c r="AI37" s="30">
        <f t="shared" si="5"/>
        <v>0</v>
      </c>
      <c r="AJ37" s="31" t="str">
        <f t="shared" si="6"/>
        <v/>
      </c>
      <c r="AL37" s="28"/>
      <c r="AM37" s="25">
        <f t="shared" si="21"/>
        <v>127750</v>
      </c>
      <c r="AN37" s="26">
        <f t="shared" si="15"/>
        <v>0</v>
      </c>
      <c r="AO37" s="27"/>
      <c r="AP37" s="30">
        <f t="shared" si="7"/>
        <v>0</v>
      </c>
      <c r="AQ37" s="31" t="str">
        <f t="shared" si="8"/>
        <v/>
      </c>
    </row>
    <row r="38" spans="2:43" x14ac:dyDescent="0.2">
      <c r="B38" s="33"/>
      <c r="C38" s="21"/>
      <c r="D38" s="22"/>
      <c r="E38" s="23"/>
      <c r="F38" s="24"/>
      <c r="G38" s="25">
        <f t="shared" si="22"/>
        <v>127750</v>
      </c>
      <c r="H38" s="26">
        <f t="shared" si="0"/>
        <v>0</v>
      </c>
      <c r="I38" s="27"/>
      <c r="J38" s="28"/>
      <c r="K38" s="25">
        <f t="shared" si="17"/>
        <v>127750</v>
      </c>
      <c r="L38" s="26">
        <f t="shared" si="9"/>
        <v>0</v>
      </c>
      <c r="M38" s="27"/>
      <c r="N38" s="30">
        <f t="shared" si="10"/>
        <v>0</v>
      </c>
      <c r="O38" s="31" t="str">
        <f t="shared" si="11"/>
        <v/>
      </c>
      <c r="Q38" s="28"/>
      <c r="R38" s="25">
        <f t="shared" si="18"/>
        <v>127750</v>
      </c>
      <c r="S38" s="26">
        <f t="shared" si="12"/>
        <v>0</v>
      </c>
      <c r="T38" s="27"/>
      <c r="U38" s="30">
        <f t="shared" si="1"/>
        <v>0</v>
      </c>
      <c r="V38" s="31" t="str">
        <f t="shared" si="2"/>
        <v/>
      </c>
      <c r="X38" s="28"/>
      <c r="Y38" s="25">
        <f t="shared" si="19"/>
        <v>127750</v>
      </c>
      <c r="Z38" s="26">
        <f t="shared" si="13"/>
        <v>0</v>
      </c>
      <c r="AA38" s="27"/>
      <c r="AB38" s="30">
        <f t="shared" si="3"/>
        <v>0</v>
      </c>
      <c r="AC38" s="31" t="str">
        <f t="shared" si="4"/>
        <v/>
      </c>
      <c r="AE38" s="28"/>
      <c r="AF38" s="25">
        <f t="shared" si="20"/>
        <v>127750</v>
      </c>
      <c r="AG38" s="26">
        <f t="shared" si="14"/>
        <v>0</v>
      </c>
      <c r="AH38" s="27"/>
      <c r="AI38" s="30">
        <f t="shared" si="5"/>
        <v>0</v>
      </c>
      <c r="AJ38" s="31" t="str">
        <f t="shared" si="6"/>
        <v/>
      </c>
      <c r="AL38" s="28"/>
      <c r="AM38" s="25">
        <f t="shared" si="21"/>
        <v>127750</v>
      </c>
      <c r="AN38" s="26">
        <f t="shared" si="15"/>
        <v>0</v>
      </c>
      <c r="AO38" s="27"/>
      <c r="AP38" s="30">
        <f t="shared" si="7"/>
        <v>0</v>
      </c>
      <c r="AQ38" s="31" t="str">
        <f t="shared" si="8"/>
        <v/>
      </c>
    </row>
    <row r="39" spans="2:43" s="45" customFormat="1" x14ac:dyDescent="0.2">
      <c r="B39" s="34" t="s">
        <v>33</v>
      </c>
      <c r="C39" s="35"/>
      <c r="D39" s="36"/>
      <c r="E39" s="35"/>
      <c r="F39" s="37"/>
      <c r="G39" s="38"/>
      <c r="H39" s="39">
        <f>SUM(H23:H38)</f>
        <v>1153.095</v>
      </c>
      <c r="I39" s="40"/>
      <c r="J39" s="41"/>
      <c r="K39" s="42"/>
      <c r="L39" s="39">
        <f>SUM(L23:L38)</f>
        <v>1198.3725000000002</v>
      </c>
      <c r="M39" s="40"/>
      <c r="N39" s="43">
        <f t="shared" si="10"/>
        <v>45.277500000000146</v>
      </c>
      <c r="O39" s="44">
        <f t="shared" si="11"/>
        <v>3.9266062206496553E-2</v>
      </c>
      <c r="Q39" s="41"/>
      <c r="R39" s="42"/>
      <c r="S39" s="39">
        <f>SUM(S23:S38)</f>
        <v>1279.3500000000001</v>
      </c>
      <c r="T39" s="40"/>
      <c r="U39" s="43">
        <f t="shared" si="1"/>
        <v>80.977499999999964</v>
      </c>
      <c r="V39" s="44">
        <f t="shared" si="2"/>
        <v>6.7572895739847122E-2</v>
      </c>
      <c r="X39" s="41"/>
      <c r="Y39" s="42"/>
      <c r="Z39" s="39">
        <f>SUM(Z23:Z38)</f>
        <v>1344.05</v>
      </c>
      <c r="AA39" s="40"/>
      <c r="AB39" s="43">
        <f t="shared" si="3"/>
        <v>64.699999999999818</v>
      </c>
      <c r="AC39" s="44">
        <f t="shared" si="4"/>
        <v>5.0572556376284682E-2</v>
      </c>
      <c r="AE39" s="41"/>
      <c r="AF39" s="42"/>
      <c r="AG39" s="39">
        <f>SUM(AG23:AG38)</f>
        <v>1399.55</v>
      </c>
      <c r="AH39" s="40"/>
      <c r="AI39" s="43">
        <f t="shared" si="5"/>
        <v>55.5</v>
      </c>
      <c r="AJ39" s="44">
        <f t="shared" si="6"/>
        <v>4.1293106655258364E-2</v>
      </c>
      <c r="AL39" s="41"/>
      <c r="AM39" s="42"/>
      <c r="AN39" s="39">
        <f>SUM(AN23:AN38)</f>
        <v>1430.925</v>
      </c>
      <c r="AO39" s="40"/>
      <c r="AP39" s="43">
        <f t="shared" si="7"/>
        <v>31.375</v>
      </c>
      <c r="AQ39" s="44">
        <f t="shared" si="8"/>
        <v>2.2417920045728984E-2</v>
      </c>
    </row>
    <row r="40" spans="2:43" ht="38.25" x14ac:dyDescent="0.2">
      <c r="B40" s="46" t="str">
        <f>+'&gt;50 (100)'!B40</f>
        <v>Deferral/Variance Account Disposition Rate Rider Class 1</v>
      </c>
      <c r="C40" s="21"/>
      <c r="D40" s="22" t="str">
        <f>+'&gt;50 (100)'!D40</f>
        <v>per kW</v>
      </c>
      <c r="E40" s="23"/>
      <c r="F40" s="24">
        <f>+'&gt;50 (100)'!F40</f>
        <v>0</v>
      </c>
      <c r="G40" s="51">
        <f>+$F$19</f>
        <v>250</v>
      </c>
      <c r="H40" s="26">
        <f>G40*F40</f>
        <v>0</v>
      </c>
      <c r="I40" s="27"/>
      <c r="J40" s="24">
        <f>+'&gt;50 (100)'!J40</f>
        <v>-0.35541499999999998</v>
      </c>
      <c r="K40" s="51">
        <f>+$F$19</f>
        <v>250</v>
      </c>
      <c r="L40" s="26">
        <f>K40*J40</f>
        <v>-88.853749999999991</v>
      </c>
      <c r="M40" s="27"/>
      <c r="N40" s="30">
        <f>L40-H40</f>
        <v>-88.853749999999991</v>
      </c>
      <c r="O40" s="31" t="str">
        <f>IF((H40)=0,"",(N40/H40))</f>
        <v/>
      </c>
      <c r="Q40" s="24">
        <f>+'&gt;50 (100)'!Q40</f>
        <v>0</v>
      </c>
      <c r="R40" s="51">
        <f>+$F$19</f>
        <v>250</v>
      </c>
      <c r="S40" s="26">
        <f>R40*Q40</f>
        <v>0</v>
      </c>
      <c r="T40" s="27"/>
      <c r="U40" s="30">
        <f t="shared" si="1"/>
        <v>88.853749999999991</v>
      </c>
      <c r="V40" s="31">
        <f t="shared" si="2"/>
        <v>-1</v>
      </c>
      <c r="X40" s="24">
        <f>+'&gt;50 (100)'!X40</f>
        <v>0</v>
      </c>
      <c r="Y40" s="51">
        <f>+$F$19</f>
        <v>250</v>
      </c>
      <c r="Z40" s="26">
        <f>Y40*X40</f>
        <v>0</v>
      </c>
      <c r="AA40" s="27"/>
      <c r="AB40" s="30">
        <f t="shared" si="3"/>
        <v>0</v>
      </c>
      <c r="AC40" s="31" t="str">
        <f t="shared" si="4"/>
        <v/>
      </c>
      <c r="AE40" s="24">
        <f>+'&gt;50 (100)'!AE40</f>
        <v>0</v>
      </c>
      <c r="AF40" s="51">
        <f>+$F$19</f>
        <v>250</v>
      </c>
      <c r="AG40" s="26">
        <f>AF40*AE40</f>
        <v>0</v>
      </c>
      <c r="AH40" s="27"/>
      <c r="AI40" s="30">
        <f t="shared" si="5"/>
        <v>0</v>
      </c>
      <c r="AJ40" s="31" t="str">
        <f t="shared" si="6"/>
        <v/>
      </c>
      <c r="AL40" s="24">
        <f>+'&gt;50 (100)'!AL40</f>
        <v>0</v>
      </c>
      <c r="AM40" s="51">
        <f>+$F$19</f>
        <v>250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f>+'&gt;50 (100)'!F41</f>
        <v>0</v>
      </c>
      <c r="G41" s="51">
        <f>+F19</f>
        <v>250</v>
      </c>
      <c r="H41" s="26">
        <f t="shared" ref="H41:H45" si="23">G41*F41</f>
        <v>0</v>
      </c>
      <c r="I41" s="47"/>
      <c r="J41" s="24">
        <f>+'&gt;50 (100)'!J41</f>
        <v>-2.9000000000000001E-2</v>
      </c>
      <c r="K41" s="25">
        <f>+$G$41</f>
        <v>250</v>
      </c>
      <c r="L41" s="26">
        <f t="shared" ref="L41:L45" si="24">K41*J41</f>
        <v>-7.25</v>
      </c>
      <c r="M41" s="48"/>
      <c r="N41" s="30">
        <f t="shared" ref="N41:N45" si="25">L41-H41</f>
        <v>-7.25</v>
      </c>
      <c r="O41" s="31" t="str">
        <f t="shared" ref="O41:O65" si="26">IF((H41)=0,"",(N41/H41))</f>
        <v/>
      </c>
      <c r="Q41" s="24">
        <f>+'&gt;50 (100)'!Q41</f>
        <v>0</v>
      </c>
      <c r="R41" s="25">
        <f>+$G$41</f>
        <v>250</v>
      </c>
      <c r="S41" s="26">
        <f t="shared" ref="S41:S43" si="27">R41*Q41</f>
        <v>0</v>
      </c>
      <c r="T41" s="48"/>
      <c r="U41" s="30">
        <f t="shared" si="1"/>
        <v>7.25</v>
      </c>
      <c r="V41" s="31">
        <f t="shared" si="2"/>
        <v>-1</v>
      </c>
      <c r="X41" s="24">
        <f>+'&gt;50 (100)'!X41</f>
        <v>0</v>
      </c>
      <c r="Y41" s="25">
        <f>+$G$41</f>
        <v>250</v>
      </c>
      <c r="Z41" s="26">
        <f t="shared" ref="Z41:Z43" si="28">Y41*X41</f>
        <v>0</v>
      </c>
      <c r="AA41" s="48"/>
      <c r="AB41" s="30">
        <f t="shared" si="3"/>
        <v>0</v>
      </c>
      <c r="AC41" s="31" t="str">
        <f t="shared" si="4"/>
        <v/>
      </c>
      <c r="AE41" s="24">
        <f>+'&gt;50 (100)'!AE41</f>
        <v>0</v>
      </c>
      <c r="AF41" s="25">
        <f>+$G$41</f>
        <v>250</v>
      </c>
      <c r="AG41" s="26">
        <f t="shared" ref="AG41:AG43" si="29">AF41*AE41</f>
        <v>0</v>
      </c>
      <c r="AH41" s="48"/>
      <c r="AI41" s="30">
        <f t="shared" si="5"/>
        <v>0</v>
      </c>
      <c r="AJ41" s="31" t="str">
        <f t="shared" si="6"/>
        <v/>
      </c>
      <c r="AL41" s="24">
        <f>+'&gt;50 (100)'!AL41</f>
        <v>0</v>
      </c>
      <c r="AM41" s="25">
        <f>+$G$41</f>
        <v>250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 si="31">$F$18</f>
        <v>127750</v>
      </c>
      <c r="H42" s="26">
        <f t="shared" si="23"/>
        <v>0</v>
      </c>
      <c r="I42" s="47"/>
      <c r="J42" s="24">
        <f>+'&gt;50 (100)'!J42</f>
        <v>2.81E-3</v>
      </c>
      <c r="K42" s="25">
        <f t="shared" ref="K42" si="32">$F$18</f>
        <v>127750</v>
      </c>
      <c r="L42" s="26">
        <f t="shared" si="24"/>
        <v>358.97750000000002</v>
      </c>
      <c r="M42" s="48"/>
      <c r="N42" s="30">
        <f t="shared" si="25"/>
        <v>358.97750000000002</v>
      </c>
      <c r="O42" s="31" t="str">
        <f t="shared" si="26"/>
        <v/>
      </c>
      <c r="Q42" s="28"/>
      <c r="R42" s="25">
        <f t="shared" ref="R42:R43" si="33">$F$18</f>
        <v>127750</v>
      </c>
      <c r="S42" s="26">
        <f t="shared" si="27"/>
        <v>0</v>
      </c>
      <c r="T42" s="48"/>
      <c r="U42" s="30">
        <f t="shared" si="1"/>
        <v>-358.97750000000002</v>
      </c>
      <c r="V42" s="31">
        <f t="shared" si="2"/>
        <v>-1</v>
      </c>
      <c r="X42" s="28"/>
      <c r="Y42" s="25">
        <f t="shared" ref="Y42:Y43" si="34">$F$18</f>
        <v>127750</v>
      </c>
      <c r="Z42" s="26">
        <f t="shared" si="28"/>
        <v>0</v>
      </c>
      <c r="AA42" s="48"/>
      <c r="AB42" s="30">
        <f t="shared" si="3"/>
        <v>0</v>
      </c>
      <c r="AC42" s="31" t="str">
        <f t="shared" si="4"/>
        <v/>
      </c>
      <c r="AE42" s="28"/>
      <c r="AF42" s="25">
        <f t="shared" ref="AF42:AF43" si="35">$F$18</f>
        <v>127750</v>
      </c>
      <c r="AG42" s="26">
        <f t="shared" si="29"/>
        <v>0</v>
      </c>
      <c r="AH42" s="48"/>
      <c r="AI42" s="30">
        <f t="shared" si="5"/>
        <v>0</v>
      </c>
      <c r="AJ42" s="31" t="str">
        <f t="shared" si="6"/>
        <v/>
      </c>
      <c r="AL42" s="28"/>
      <c r="AM42" s="25">
        <f t="shared" ref="AM42:AM43" si="36">$F$18</f>
        <v>127750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51">
        <f>+F19</f>
        <v>250</v>
      </c>
      <c r="H43" s="26">
        <f t="shared" si="23"/>
        <v>0</v>
      </c>
      <c r="I43" s="47"/>
      <c r="J43" s="24">
        <f>+'&gt;50 (100)'!J43</f>
        <v>-0.63453599999999999</v>
      </c>
      <c r="K43" s="51">
        <f>+F19</f>
        <v>250</v>
      </c>
      <c r="L43" s="26">
        <f t="shared" si="24"/>
        <v>-158.63399999999999</v>
      </c>
      <c r="M43" s="48"/>
      <c r="N43" s="30">
        <f t="shared" si="25"/>
        <v>-158.63399999999999</v>
      </c>
      <c r="O43" s="31" t="str">
        <f t="shared" si="26"/>
        <v/>
      </c>
      <c r="Q43" s="28"/>
      <c r="R43" s="25">
        <f t="shared" si="33"/>
        <v>127750</v>
      </c>
      <c r="S43" s="26">
        <f t="shared" si="27"/>
        <v>0</v>
      </c>
      <c r="T43" s="48"/>
      <c r="U43" s="30">
        <f t="shared" si="1"/>
        <v>158.63399999999999</v>
      </c>
      <c r="V43" s="31">
        <f t="shared" si="2"/>
        <v>-1</v>
      </c>
      <c r="X43" s="28"/>
      <c r="Y43" s="25">
        <f t="shared" si="34"/>
        <v>127750</v>
      </c>
      <c r="Z43" s="26">
        <f t="shared" si="28"/>
        <v>0</v>
      </c>
      <c r="AA43" s="48"/>
      <c r="AB43" s="30">
        <f t="shared" si="3"/>
        <v>0</v>
      </c>
      <c r="AC43" s="31" t="str">
        <f t="shared" si="4"/>
        <v/>
      </c>
      <c r="AE43" s="28"/>
      <c r="AF43" s="25">
        <f t="shared" si="35"/>
        <v>127750</v>
      </c>
      <c r="AG43" s="26">
        <f t="shared" si="29"/>
        <v>0</v>
      </c>
      <c r="AH43" s="48"/>
      <c r="AI43" s="30">
        <f t="shared" si="5"/>
        <v>0</v>
      </c>
      <c r="AJ43" s="31" t="str">
        <f t="shared" si="6"/>
        <v/>
      </c>
      <c r="AL43" s="28"/>
      <c r="AM43" s="25">
        <f t="shared" si="36"/>
        <v>127750</v>
      </c>
      <c r="AN43" s="26">
        <f t="shared" si="30"/>
        <v>0</v>
      </c>
      <c r="AO43" s="48"/>
      <c r="AP43" s="30">
        <f t="shared" si="7"/>
        <v>0</v>
      </c>
      <c r="AQ43" s="31" t="str">
        <f t="shared" si="8"/>
        <v/>
      </c>
    </row>
    <row r="44" spans="2:43" x14ac:dyDescent="0.2">
      <c r="B44" s="49" t="s">
        <v>35</v>
      </c>
      <c r="C44" s="21"/>
      <c r="D44" s="22" t="s">
        <v>74</v>
      </c>
      <c r="E44" s="23"/>
      <c r="F44" s="50">
        <v>2.3539999999999998E-2</v>
      </c>
      <c r="G44" s="51">
        <f>+$F$19</f>
        <v>250</v>
      </c>
      <c r="H44" s="26">
        <f>G44*F44</f>
        <v>5.8849999999999998</v>
      </c>
      <c r="I44" s="27"/>
      <c r="J44" s="52">
        <v>2.5260000000000001E-2</v>
      </c>
      <c r="K44" s="51">
        <f>+$F$19</f>
        <v>250</v>
      </c>
      <c r="L44" s="26">
        <f>K44*J44</f>
        <v>6.3150000000000004</v>
      </c>
      <c r="M44" s="27"/>
      <c r="N44" s="30">
        <f>L44-H44</f>
        <v>0.4300000000000006</v>
      </c>
      <c r="O44" s="31">
        <f>IF((H44)=0,"",(N44/H44))</f>
        <v>7.3067119796091859E-2</v>
      </c>
      <c r="Q44" s="52">
        <v>2.5489999999999999E-2</v>
      </c>
      <c r="R44" s="51">
        <f>+$F$19</f>
        <v>250</v>
      </c>
      <c r="S44" s="26">
        <f>R44*Q44</f>
        <v>6.3724999999999996</v>
      </c>
      <c r="T44" s="27"/>
      <c r="U44" s="30">
        <f t="shared" si="1"/>
        <v>5.7499999999999218E-2</v>
      </c>
      <c r="V44" s="31">
        <f t="shared" si="2"/>
        <v>9.1053048297702645E-3</v>
      </c>
      <c r="X44" s="52">
        <v>2.555E-2</v>
      </c>
      <c r="Y44" s="51">
        <f>+$F$19</f>
        <v>250</v>
      </c>
      <c r="Z44" s="26">
        <f>Y44*X44</f>
        <v>6.3875000000000002</v>
      </c>
      <c r="AA44" s="27"/>
      <c r="AB44" s="30">
        <f t="shared" si="3"/>
        <v>1.5000000000000568E-2</v>
      </c>
      <c r="AC44" s="31">
        <f t="shared" si="4"/>
        <v>2.353864260494401E-3</v>
      </c>
      <c r="AE44" s="52">
        <v>2.5569999999999999E-2</v>
      </c>
      <c r="AF44" s="51">
        <f>+$F$19</f>
        <v>250</v>
      </c>
      <c r="AG44" s="26">
        <f>AF44*AE44</f>
        <v>6.3925000000000001</v>
      </c>
      <c r="AH44" s="27"/>
      <c r="AI44" s="30">
        <f t="shared" si="5"/>
        <v>4.9999999999998934E-3</v>
      </c>
      <c r="AJ44" s="31">
        <f t="shared" si="6"/>
        <v>7.8277886497062912E-4</v>
      </c>
      <c r="AL44" s="52">
        <v>2.5579999999999999E-2</v>
      </c>
      <c r="AM44" s="51">
        <f>+$F$19</f>
        <v>250</v>
      </c>
      <c r="AN44" s="26">
        <f>AM44*AL44</f>
        <v>6.3949999999999996</v>
      </c>
      <c r="AO44" s="27"/>
      <c r="AP44" s="30">
        <f t="shared" si="7"/>
        <v>2.4999999999995026E-3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4573.4500000000116</v>
      </c>
      <c r="H45" s="26">
        <f t="shared" si="23"/>
        <v>467.13218300000125</v>
      </c>
      <c r="I45" s="27"/>
      <c r="J45" s="55">
        <f>0.64*$J$55+0.18*$J$56+0.18*$J$57</f>
        <v>0.10214000000000001</v>
      </c>
      <c r="K45" s="54">
        <f>$F$18*(1+$J$74)-$F$18</f>
        <v>4279.625</v>
      </c>
      <c r="L45" s="26">
        <f t="shared" si="24"/>
        <v>437.12089750000001</v>
      </c>
      <c r="M45" s="27"/>
      <c r="N45" s="30">
        <f t="shared" si="25"/>
        <v>-30.011285500001236</v>
      </c>
      <c r="O45" s="31">
        <f t="shared" si="26"/>
        <v>-6.4245810055868394E-2</v>
      </c>
      <c r="Q45" s="55">
        <f>0.64*$Q$55+0.18*$Q$56+0.18*$Q$57</f>
        <v>0.10214000000000001</v>
      </c>
      <c r="R45" s="54">
        <f>$F$18*(1+Q74)-$F$18</f>
        <v>4279.625</v>
      </c>
      <c r="S45" s="26">
        <f t="shared" ref="S45" si="37">R45*Q45</f>
        <v>437.12089750000001</v>
      </c>
      <c r="T45" s="27"/>
      <c r="U45" s="30">
        <f t="shared" si="1"/>
        <v>0</v>
      </c>
      <c r="V45" s="31">
        <f t="shared" si="2"/>
        <v>0</v>
      </c>
      <c r="X45" s="55">
        <f>0.64*$X$55+0.18*$X$56+0.18*$X$57</f>
        <v>0.10214000000000001</v>
      </c>
      <c r="Y45" s="54">
        <f>$F$18*(1+X74)-$F$18</f>
        <v>4279.625</v>
      </c>
      <c r="Z45" s="26">
        <f t="shared" ref="Z45" si="38">Y45*X45</f>
        <v>437.12089750000001</v>
      </c>
      <c r="AA45" s="27"/>
      <c r="AB45" s="30">
        <f t="shared" si="3"/>
        <v>0</v>
      </c>
      <c r="AC45" s="31">
        <f t="shared" si="4"/>
        <v>0</v>
      </c>
      <c r="AE45" s="55">
        <f>0.64*$AE$55+0.18*$AE$56+0.18*$AE$57</f>
        <v>0.10214000000000001</v>
      </c>
      <c r="AF45" s="54">
        <f>$F$18*(1+AE74)-$F$18</f>
        <v>4279.625</v>
      </c>
      <c r="AG45" s="26">
        <f t="shared" ref="AG45" si="39">AF45*AE45</f>
        <v>437.12089750000001</v>
      </c>
      <c r="AH45" s="27"/>
      <c r="AI45" s="30">
        <f t="shared" si="5"/>
        <v>0</v>
      </c>
      <c r="AJ45" s="31">
        <f t="shared" si="6"/>
        <v>0</v>
      </c>
      <c r="AL45" s="55">
        <f>0.64*$AL$55+0.18*$AL$56+0.18*$AL$57</f>
        <v>0.10214000000000001</v>
      </c>
      <c r="AM45" s="54">
        <f>$F$18*(1+AL74)-$F$18</f>
        <v>4279.625</v>
      </c>
      <c r="AN45" s="26">
        <f t="shared" ref="AN45" si="40">AM45*AL45</f>
        <v>437.12089750000001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1626.1121830000013</v>
      </c>
      <c r="I47" s="40"/>
      <c r="J47" s="59"/>
      <c r="K47" s="61"/>
      <c r="L47" s="60">
        <f>SUM(L40:L46)+L39</f>
        <v>1746.0481475000001</v>
      </c>
      <c r="M47" s="40"/>
      <c r="N47" s="43">
        <f t="shared" ref="N47:N65" si="41">L47-H47</f>
        <v>119.93596449999882</v>
      </c>
      <c r="O47" s="44">
        <f t="shared" si="26"/>
        <v>7.375626709759342E-2</v>
      </c>
      <c r="Q47" s="59"/>
      <c r="R47" s="61"/>
      <c r="S47" s="60">
        <f>SUM(S40:S46)+S39</f>
        <v>1722.8433975000003</v>
      </c>
      <c r="T47" s="40"/>
      <c r="U47" s="43">
        <f t="shared" si="1"/>
        <v>-23.204749999999876</v>
      </c>
      <c r="V47" s="44">
        <f t="shared" si="2"/>
        <v>-1.3289868342533706E-2</v>
      </c>
      <c r="X47" s="59"/>
      <c r="Y47" s="61"/>
      <c r="Z47" s="60">
        <f>SUM(Z40:Z46)+Z39</f>
        <v>1787.5583975</v>
      </c>
      <c r="AA47" s="40"/>
      <c r="AB47" s="43">
        <f t="shared" si="3"/>
        <v>64.714999999999691</v>
      </c>
      <c r="AC47" s="44">
        <f t="shared" si="4"/>
        <v>3.7562903334050525E-2</v>
      </c>
      <c r="AE47" s="59"/>
      <c r="AF47" s="61"/>
      <c r="AG47" s="60">
        <f>SUM(AG40:AG46)+AG39</f>
        <v>1843.0633975000001</v>
      </c>
      <c r="AH47" s="40"/>
      <c r="AI47" s="43">
        <f t="shared" si="5"/>
        <v>55.505000000000109</v>
      </c>
      <c r="AJ47" s="44">
        <f t="shared" si="6"/>
        <v>3.1050733826445583E-2</v>
      </c>
      <c r="AL47" s="59"/>
      <c r="AM47" s="61"/>
      <c r="AN47" s="60">
        <f>SUM(AN40:AN46)+AN39</f>
        <v>1874.4408974999999</v>
      </c>
      <c r="AO47" s="40"/>
      <c r="AP47" s="43">
        <f t="shared" si="7"/>
        <v>31.377499999999827</v>
      </c>
      <c r="AQ47" s="44">
        <f t="shared" si="8"/>
        <v>1.7024644970195513E-2</v>
      </c>
    </row>
    <row r="48" spans="2:43" x14ac:dyDescent="0.2">
      <c r="B48" s="27" t="s">
        <v>39</v>
      </c>
      <c r="C48" s="27"/>
      <c r="D48" s="62" t="s">
        <v>74</v>
      </c>
      <c r="E48" s="63"/>
      <c r="F48" s="28">
        <v>2.9072</v>
      </c>
      <c r="G48" s="64">
        <f>+$F$19</f>
        <v>250</v>
      </c>
      <c r="H48" s="26">
        <f>G48*F48</f>
        <v>726.8</v>
      </c>
      <c r="I48" s="27"/>
      <c r="J48" s="28">
        <f>+F48</f>
        <v>2.9072</v>
      </c>
      <c r="K48" s="64">
        <f>+$F$19</f>
        <v>250</v>
      </c>
      <c r="L48" s="26">
        <f>K48*J48</f>
        <v>726.8</v>
      </c>
      <c r="M48" s="27"/>
      <c r="N48" s="30">
        <f t="shared" si="41"/>
        <v>0</v>
      </c>
      <c r="O48" s="31">
        <f t="shared" si="26"/>
        <v>0</v>
      </c>
      <c r="Q48" s="28">
        <f>+$J48</f>
        <v>2.9072</v>
      </c>
      <c r="R48" s="64">
        <f>+$F$19</f>
        <v>250</v>
      </c>
      <c r="S48" s="26">
        <f>R48*Q48</f>
        <v>726.8</v>
      </c>
      <c r="T48" s="27"/>
      <c r="U48" s="30">
        <f t="shared" si="1"/>
        <v>0</v>
      </c>
      <c r="V48" s="31">
        <f t="shared" si="2"/>
        <v>0</v>
      </c>
      <c r="X48" s="28">
        <f>+$J48</f>
        <v>2.9072</v>
      </c>
      <c r="Y48" s="64">
        <f>+$F$19</f>
        <v>250</v>
      </c>
      <c r="Z48" s="26">
        <f>Y48*X48</f>
        <v>726.8</v>
      </c>
      <c r="AA48" s="27"/>
      <c r="AB48" s="30">
        <f t="shared" si="3"/>
        <v>0</v>
      </c>
      <c r="AC48" s="31">
        <f t="shared" si="4"/>
        <v>0</v>
      </c>
      <c r="AE48" s="28">
        <f>+$J48</f>
        <v>2.9072</v>
      </c>
      <c r="AF48" s="64">
        <f>+$F$19</f>
        <v>250</v>
      </c>
      <c r="AG48" s="26">
        <f>AF48*AE48</f>
        <v>726.8</v>
      </c>
      <c r="AH48" s="27"/>
      <c r="AI48" s="30">
        <f t="shared" si="5"/>
        <v>0</v>
      </c>
      <c r="AJ48" s="31">
        <f t="shared" si="6"/>
        <v>0</v>
      </c>
      <c r="AL48" s="28">
        <f>+$J48</f>
        <v>2.9072</v>
      </c>
      <c r="AM48" s="64">
        <f>+$F$19</f>
        <v>250</v>
      </c>
      <c r="AN48" s="26">
        <f>AM48*AL48</f>
        <v>726.8</v>
      </c>
      <c r="AO48" s="27"/>
      <c r="AP48" s="30">
        <f t="shared" si="7"/>
        <v>0</v>
      </c>
      <c r="AQ48" s="31">
        <f t="shared" si="8"/>
        <v>0</v>
      </c>
    </row>
    <row r="49" spans="2:43" ht="25.5" x14ac:dyDescent="0.2">
      <c r="B49" s="66" t="s">
        <v>40</v>
      </c>
      <c r="C49" s="27"/>
      <c r="D49" s="62" t="s">
        <v>74</v>
      </c>
      <c r="E49" s="63"/>
      <c r="F49" s="28">
        <v>1.6232</v>
      </c>
      <c r="G49" s="64">
        <f>G48</f>
        <v>250</v>
      </c>
      <c r="H49" s="26">
        <f>G49*F49</f>
        <v>405.8</v>
      </c>
      <c r="I49" s="27"/>
      <c r="J49" s="28">
        <f>+F49</f>
        <v>1.6232</v>
      </c>
      <c r="K49" s="64">
        <f>K48</f>
        <v>250</v>
      </c>
      <c r="L49" s="26">
        <f>K49*J49</f>
        <v>405.8</v>
      </c>
      <c r="M49" s="27"/>
      <c r="N49" s="30">
        <f t="shared" si="41"/>
        <v>0</v>
      </c>
      <c r="O49" s="31">
        <f t="shared" si="26"/>
        <v>0</v>
      </c>
      <c r="Q49" s="28">
        <f>+$J49</f>
        <v>1.6232</v>
      </c>
      <c r="R49" s="64">
        <f>R48</f>
        <v>250</v>
      </c>
      <c r="S49" s="26">
        <f>R49*Q49</f>
        <v>405.8</v>
      </c>
      <c r="T49" s="27"/>
      <c r="U49" s="30">
        <f t="shared" si="1"/>
        <v>0</v>
      </c>
      <c r="V49" s="31">
        <f t="shared" si="2"/>
        <v>0</v>
      </c>
      <c r="X49" s="28">
        <f>+$J49</f>
        <v>1.6232</v>
      </c>
      <c r="Y49" s="64">
        <f>Y48</f>
        <v>250</v>
      </c>
      <c r="Z49" s="26">
        <f>Y49*X49</f>
        <v>405.8</v>
      </c>
      <c r="AA49" s="27"/>
      <c r="AB49" s="30">
        <f t="shared" si="3"/>
        <v>0</v>
      </c>
      <c r="AC49" s="31">
        <f t="shared" si="4"/>
        <v>0</v>
      </c>
      <c r="AE49" s="28">
        <f>+$J49</f>
        <v>1.6232</v>
      </c>
      <c r="AF49" s="64">
        <f>AF48</f>
        <v>250</v>
      </c>
      <c r="AG49" s="26">
        <f>AF49*AE49</f>
        <v>405.8</v>
      </c>
      <c r="AH49" s="27"/>
      <c r="AI49" s="30">
        <f t="shared" si="5"/>
        <v>0</v>
      </c>
      <c r="AJ49" s="31">
        <f t="shared" si="6"/>
        <v>0</v>
      </c>
      <c r="AL49" s="28">
        <f>+$J49</f>
        <v>1.6232</v>
      </c>
      <c r="AM49" s="64">
        <f>AM48</f>
        <v>250</v>
      </c>
      <c r="AN49" s="26">
        <f>AM49*AL49</f>
        <v>405.8</v>
      </c>
      <c r="AO49" s="27"/>
      <c r="AP49" s="30">
        <f t="shared" si="7"/>
        <v>0</v>
      </c>
      <c r="AQ49" s="31">
        <f t="shared" si="8"/>
        <v>0</v>
      </c>
    </row>
    <row r="50" spans="2:43" ht="25.5" x14ac:dyDescent="0.2">
      <c r="B50" s="56" t="s">
        <v>41</v>
      </c>
      <c r="C50" s="35"/>
      <c r="D50" s="35"/>
      <c r="E50" s="35"/>
      <c r="F50" s="67"/>
      <c r="G50" s="59"/>
      <c r="H50" s="60">
        <f>SUM(H47:H49)</f>
        <v>2758.7121830000015</v>
      </c>
      <c r="I50" s="68"/>
      <c r="J50" s="69"/>
      <c r="K50" s="59"/>
      <c r="L50" s="60">
        <f>SUM(L47:L49)</f>
        <v>2878.6481475000001</v>
      </c>
      <c r="M50" s="68"/>
      <c r="N50" s="43">
        <f t="shared" si="41"/>
        <v>119.93596449999859</v>
      </c>
      <c r="O50" s="44">
        <f t="shared" si="26"/>
        <v>4.3475345213277193E-2</v>
      </c>
      <c r="Q50" s="69"/>
      <c r="R50" s="59"/>
      <c r="S50" s="60">
        <f>SUM(S47:S49)</f>
        <v>2855.4433975000002</v>
      </c>
      <c r="T50" s="68"/>
      <c r="U50" s="43">
        <f t="shared" si="1"/>
        <v>-23.204749999999876</v>
      </c>
      <c r="V50" s="44">
        <f t="shared" si="2"/>
        <v>-8.0609886345965366E-3</v>
      </c>
      <c r="X50" s="69"/>
      <c r="Y50" s="59"/>
      <c r="Z50" s="60">
        <f>SUM(Z47:Z49)</f>
        <v>2920.1583975000003</v>
      </c>
      <c r="AA50" s="68"/>
      <c r="AB50" s="43">
        <f t="shared" si="3"/>
        <v>64.715000000000146</v>
      </c>
      <c r="AC50" s="44">
        <f t="shared" si="4"/>
        <v>2.2663730633448894E-2</v>
      </c>
      <c r="AE50" s="69"/>
      <c r="AF50" s="59"/>
      <c r="AG50" s="60">
        <f>SUM(AG47:AG49)</f>
        <v>2975.6633975000004</v>
      </c>
      <c r="AH50" s="68"/>
      <c r="AI50" s="43">
        <f t="shared" si="5"/>
        <v>55.505000000000109</v>
      </c>
      <c r="AJ50" s="44">
        <f t="shared" si="6"/>
        <v>1.9007530566670264E-2</v>
      </c>
      <c r="AL50" s="69"/>
      <c r="AM50" s="59"/>
      <c r="AN50" s="60">
        <f>SUM(AN47:AN49)</f>
        <v>3007.0408975</v>
      </c>
      <c r="AO50" s="68"/>
      <c r="AP50" s="43">
        <f t="shared" si="7"/>
        <v>31.3774999999996</v>
      </c>
      <c r="AQ50" s="44">
        <f t="shared" si="8"/>
        <v>1.0544707451239735E-2</v>
      </c>
    </row>
    <row r="51" spans="2:43" ht="25.5" x14ac:dyDescent="0.2">
      <c r="B51" s="71" t="s">
        <v>42</v>
      </c>
      <c r="C51" s="21"/>
      <c r="D51" s="22" t="s">
        <v>30</v>
      </c>
      <c r="E51" s="23"/>
      <c r="F51" s="72">
        <v>4.4000000000000003E-3</v>
      </c>
      <c r="G51" s="64">
        <f>+$F$18+G45</f>
        <v>132323.45000000001</v>
      </c>
      <c r="H51" s="73">
        <f t="shared" ref="H51:H57" si="42">G51*F51</f>
        <v>582.22318000000007</v>
      </c>
      <c r="I51" s="27"/>
      <c r="J51" s="72">
        <v>4.4000000000000003E-3</v>
      </c>
      <c r="K51" s="64">
        <f>+$F$18+K45</f>
        <v>132029.625</v>
      </c>
      <c r="L51" s="73">
        <f t="shared" ref="L51:L57" si="43">K51*J51</f>
        <v>580.93035000000009</v>
      </c>
      <c r="M51" s="27"/>
      <c r="N51" s="30">
        <f t="shared" si="41"/>
        <v>-1.2928299999999808</v>
      </c>
      <c r="O51" s="74">
        <f t="shared" si="26"/>
        <v>-2.2205058891677596E-3</v>
      </c>
      <c r="Q51" s="72">
        <f>+J51</f>
        <v>4.4000000000000003E-3</v>
      </c>
      <c r="R51" s="64">
        <f>+$F$18+R45</f>
        <v>132029.625</v>
      </c>
      <c r="S51" s="73">
        <f t="shared" ref="S51:S57" si="44">R51*Q51</f>
        <v>580.93035000000009</v>
      </c>
      <c r="T51" s="27"/>
      <c r="U51" s="30">
        <f t="shared" si="1"/>
        <v>0</v>
      </c>
      <c r="V51" s="74">
        <f t="shared" si="2"/>
        <v>0</v>
      </c>
      <c r="X51" s="72">
        <f>+Q51</f>
        <v>4.4000000000000003E-3</v>
      </c>
      <c r="Y51" s="64">
        <f>+$F$18+Y45</f>
        <v>132029.625</v>
      </c>
      <c r="Z51" s="73">
        <f t="shared" ref="Z51:Z57" si="45">Y51*X51</f>
        <v>580.93035000000009</v>
      </c>
      <c r="AA51" s="27"/>
      <c r="AB51" s="30">
        <f t="shared" si="3"/>
        <v>0</v>
      </c>
      <c r="AC51" s="74">
        <f t="shared" si="4"/>
        <v>0</v>
      </c>
      <c r="AE51" s="72">
        <f>+X51</f>
        <v>4.4000000000000003E-3</v>
      </c>
      <c r="AF51" s="64">
        <f>+$F$18+AF45</f>
        <v>132029.625</v>
      </c>
      <c r="AG51" s="73">
        <f t="shared" ref="AG51:AG57" si="46">AF51*AE51</f>
        <v>580.93035000000009</v>
      </c>
      <c r="AH51" s="27"/>
      <c r="AI51" s="30">
        <f t="shared" si="5"/>
        <v>0</v>
      </c>
      <c r="AJ51" s="74">
        <f t="shared" si="6"/>
        <v>0</v>
      </c>
      <c r="AL51" s="72">
        <f>+AE51</f>
        <v>4.4000000000000003E-3</v>
      </c>
      <c r="AM51" s="64">
        <f>+$F$18+AM45</f>
        <v>132029.625</v>
      </c>
      <c r="AN51" s="73">
        <f t="shared" ref="AN51:AN57" si="47">AM51*AL51</f>
        <v>580.93035000000009</v>
      </c>
      <c r="AO51" s="27"/>
      <c r="AP51" s="30">
        <f t="shared" si="7"/>
        <v>0</v>
      </c>
      <c r="AQ51" s="74">
        <f t="shared" si="8"/>
        <v>0</v>
      </c>
    </row>
    <row r="52" spans="2:43" ht="25.5" x14ac:dyDescent="0.2">
      <c r="B52" s="71" t="s">
        <v>43</v>
      </c>
      <c r="C52" s="21"/>
      <c r="D52" s="22" t="s">
        <v>30</v>
      </c>
      <c r="E52" s="23"/>
      <c r="F52" s="72">
        <v>1.2999999999999999E-3</v>
      </c>
      <c r="G52" s="64">
        <f>G51</f>
        <v>132323.45000000001</v>
      </c>
      <c r="H52" s="73">
        <f t="shared" si="42"/>
        <v>172.02048500000001</v>
      </c>
      <c r="I52" s="27"/>
      <c r="J52" s="72">
        <v>1.2999999999999999E-3</v>
      </c>
      <c r="K52" s="64">
        <f>K51</f>
        <v>132029.625</v>
      </c>
      <c r="L52" s="73">
        <f t="shared" si="43"/>
        <v>171.63851249999999</v>
      </c>
      <c r="M52" s="27"/>
      <c r="N52" s="30">
        <f t="shared" si="41"/>
        <v>-0.38197250000001759</v>
      </c>
      <c r="O52" s="74">
        <f t="shared" si="26"/>
        <v>-2.2205058891678954E-3</v>
      </c>
      <c r="Q52" s="72">
        <f>+J52</f>
        <v>1.2999999999999999E-3</v>
      </c>
      <c r="R52" s="64">
        <f>R51</f>
        <v>132029.625</v>
      </c>
      <c r="S52" s="73">
        <f t="shared" si="44"/>
        <v>171.63851249999999</v>
      </c>
      <c r="T52" s="27"/>
      <c r="U52" s="30">
        <f t="shared" si="1"/>
        <v>0</v>
      </c>
      <c r="V52" s="74">
        <f t="shared" si="2"/>
        <v>0</v>
      </c>
      <c r="X52" s="72">
        <f>+Q52</f>
        <v>1.2999999999999999E-3</v>
      </c>
      <c r="Y52" s="64">
        <f>Y51</f>
        <v>132029.625</v>
      </c>
      <c r="Z52" s="73">
        <f t="shared" si="45"/>
        <v>171.63851249999999</v>
      </c>
      <c r="AA52" s="27"/>
      <c r="AB52" s="30">
        <f t="shared" si="3"/>
        <v>0</v>
      </c>
      <c r="AC52" s="74">
        <f t="shared" si="4"/>
        <v>0</v>
      </c>
      <c r="AE52" s="72">
        <f>+X52</f>
        <v>1.2999999999999999E-3</v>
      </c>
      <c r="AF52" s="64">
        <f>AF51</f>
        <v>132029.625</v>
      </c>
      <c r="AG52" s="73">
        <f t="shared" si="46"/>
        <v>171.63851249999999</v>
      </c>
      <c r="AH52" s="27"/>
      <c r="AI52" s="30">
        <f t="shared" si="5"/>
        <v>0</v>
      </c>
      <c r="AJ52" s="74">
        <f t="shared" si="6"/>
        <v>0</v>
      </c>
      <c r="AL52" s="72">
        <f>+AE52</f>
        <v>1.2999999999999999E-3</v>
      </c>
      <c r="AM52" s="64">
        <f>AM51</f>
        <v>132029.625</v>
      </c>
      <c r="AN52" s="73">
        <f t="shared" si="47"/>
        <v>171.63851249999999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v>
      </c>
      <c r="H54" s="73">
        <f t="shared" si="42"/>
        <v>886.58500000000004</v>
      </c>
      <c r="I54" s="27"/>
      <c r="J54" s="72">
        <f>+F54</f>
        <v>6.94E-3</v>
      </c>
      <c r="K54" s="76">
        <f>$F$18</f>
        <v>127750</v>
      </c>
      <c r="L54" s="73">
        <f t="shared" si="43"/>
        <v>886.58500000000004</v>
      </c>
      <c r="M54" s="27"/>
      <c r="N54" s="30">
        <f t="shared" si="41"/>
        <v>0</v>
      </c>
      <c r="O54" s="74">
        <f t="shared" si="26"/>
        <v>0</v>
      </c>
      <c r="Q54" s="72">
        <f>+J54</f>
        <v>6.94E-3</v>
      </c>
      <c r="R54" s="76">
        <f>$F$18</f>
        <v>127750</v>
      </c>
      <c r="S54" s="73">
        <f t="shared" si="44"/>
        <v>886.58500000000004</v>
      </c>
      <c r="T54" s="27"/>
      <c r="U54" s="30">
        <f t="shared" si="1"/>
        <v>0</v>
      </c>
      <c r="V54" s="74">
        <f t="shared" si="2"/>
        <v>0</v>
      </c>
      <c r="X54" s="72">
        <f>+Q54</f>
        <v>6.94E-3</v>
      </c>
      <c r="Y54" s="76">
        <f>$F$18</f>
        <v>127750</v>
      </c>
      <c r="Z54" s="73">
        <f t="shared" si="45"/>
        <v>886.58500000000004</v>
      </c>
      <c r="AA54" s="27"/>
      <c r="AB54" s="30">
        <f t="shared" si="3"/>
        <v>0</v>
      </c>
      <c r="AC54" s="74">
        <f t="shared" si="4"/>
        <v>0</v>
      </c>
      <c r="AE54" s="72">
        <f>+X54</f>
        <v>6.94E-3</v>
      </c>
      <c r="AF54" s="76">
        <f>$F$18</f>
        <v>127750</v>
      </c>
      <c r="AG54" s="73">
        <f t="shared" si="46"/>
        <v>886.58500000000004</v>
      </c>
      <c r="AH54" s="27"/>
      <c r="AI54" s="30">
        <f t="shared" si="5"/>
        <v>0</v>
      </c>
      <c r="AJ54" s="74">
        <f t="shared" si="6"/>
        <v>0</v>
      </c>
      <c r="AL54" s="72">
        <f>+AE54</f>
        <v>6.94E-3</v>
      </c>
      <c r="AM54" s="76">
        <f>$F$18</f>
        <v>127750</v>
      </c>
      <c r="AN54" s="73">
        <f t="shared" si="47"/>
        <v>886.58500000000004</v>
      </c>
      <c r="AO54" s="27"/>
      <c r="AP54" s="30">
        <f t="shared" si="7"/>
        <v>0</v>
      </c>
      <c r="AQ54" s="74">
        <f t="shared" si="8"/>
        <v>0</v>
      </c>
    </row>
    <row r="55" spans="2:43" x14ac:dyDescent="0.2">
      <c r="B55" s="49" t="s">
        <v>46</v>
      </c>
      <c r="C55" s="21"/>
      <c r="D55" s="22"/>
      <c r="E55" s="23"/>
      <c r="F55" s="72">
        <v>0.08</v>
      </c>
      <c r="G55" s="77">
        <f>0.64*$F$18</f>
        <v>81760</v>
      </c>
      <c r="H55" s="73">
        <f t="shared" si="42"/>
        <v>6540.8</v>
      </c>
      <c r="I55" s="27"/>
      <c r="J55" s="72">
        <v>0.08</v>
      </c>
      <c r="K55" s="77">
        <f>$G$55</f>
        <v>81760</v>
      </c>
      <c r="L55" s="73">
        <f t="shared" si="43"/>
        <v>6540.8</v>
      </c>
      <c r="M55" s="27"/>
      <c r="N55" s="30">
        <f t="shared" si="41"/>
        <v>0</v>
      </c>
      <c r="O55" s="74">
        <f t="shared" si="26"/>
        <v>0</v>
      </c>
      <c r="Q55" s="72">
        <v>0.08</v>
      </c>
      <c r="R55" s="77">
        <f>$G$55</f>
        <v>81760</v>
      </c>
      <c r="S55" s="73">
        <f t="shared" si="44"/>
        <v>6540.8</v>
      </c>
      <c r="T55" s="27"/>
      <c r="U55" s="30">
        <f t="shared" si="1"/>
        <v>0</v>
      </c>
      <c r="V55" s="74">
        <f t="shared" si="2"/>
        <v>0</v>
      </c>
      <c r="X55" s="72">
        <v>0.08</v>
      </c>
      <c r="Y55" s="77">
        <f>$G$55</f>
        <v>81760</v>
      </c>
      <c r="Z55" s="73">
        <f t="shared" si="45"/>
        <v>6540.8</v>
      </c>
      <c r="AA55" s="27"/>
      <c r="AB55" s="30">
        <f t="shared" si="3"/>
        <v>0</v>
      </c>
      <c r="AC55" s="74">
        <f t="shared" si="4"/>
        <v>0</v>
      </c>
      <c r="AE55" s="72">
        <v>0.08</v>
      </c>
      <c r="AF55" s="77">
        <f>$G$55</f>
        <v>81760</v>
      </c>
      <c r="AG55" s="73">
        <f t="shared" si="46"/>
        <v>6540.8</v>
      </c>
      <c r="AH55" s="27"/>
      <c r="AI55" s="30">
        <f t="shared" si="5"/>
        <v>0</v>
      </c>
      <c r="AJ55" s="74">
        <f t="shared" si="6"/>
        <v>0</v>
      </c>
      <c r="AL55" s="72">
        <v>0.08</v>
      </c>
      <c r="AM55" s="77">
        <f>$G$55</f>
        <v>81760</v>
      </c>
      <c r="AN55" s="73">
        <f t="shared" si="47"/>
        <v>6540.8</v>
      </c>
      <c r="AO55" s="27"/>
      <c r="AP55" s="30">
        <f t="shared" si="7"/>
        <v>0</v>
      </c>
      <c r="AQ55" s="74">
        <f t="shared" si="8"/>
        <v>0</v>
      </c>
    </row>
    <row r="56" spans="2:43" x14ac:dyDescent="0.2">
      <c r="B56" s="49" t="s">
        <v>47</v>
      </c>
      <c r="C56" s="21"/>
      <c r="D56" s="22"/>
      <c r="E56" s="23"/>
      <c r="F56" s="72">
        <v>0.122</v>
      </c>
      <c r="G56" s="77">
        <f>0.18*$F$18</f>
        <v>22995</v>
      </c>
      <c r="H56" s="73">
        <f t="shared" si="42"/>
        <v>2805.39</v>
      </c>
      <c r="I56" s="27"/>
      <c r="J56" s="72">
        <v>0.122</v>
      </c>
      <c r="K56" s="77">
        <f>$G$56</f>
        <v>22995</v>
      </c>
      <c r="L56" s="73">
        <f t="shared" si="43"/>
        <v>2805.39</v>
      </c>
      <c r="M56" s="27"/>
      <c r="N56" s="30">
        <f t="shared" si="41"/>
        <v>0</v>
      </c>
      <c r="O56" s="74">
        <f t="shared" si="26"/>
        <v>0</v>
      </c>
      <c r="Q56" s="72">
        <v>0.122</v>
      </c>
      <c r="R56" s="77">
        <f>$G$56</f>
        <v>22995</v>
      </c>
      <c r="S56" s="73">
        <f t="shared" si="44"/>
        <v>2805.39</v>
      </c>
      <c r="T56" s="27"/>
      <c r="U56" s="30">
        <f t="shared" si="1"/>
        <v>0</v>
      </c>
      <c r="V56" s="74">
        <f t="shared" si="2"/>
        <v>0</v>
      </c>
      <c r="X56" s="72">
        <v>0.122</v>
      </c>
      <c r="Y56" s="77">
        <f>$G$56</f>
        <v>22995</v>
      </c>
      <c r="Z56" s="73">
        <f t="shared" si="45"/>
        <v>2805.39</v>
      </c>
      <c r="AA56" s="27"/>
      <c r="AB56" s="30">
        <f t="shared" si="3"/>
        <v>0</v>
      </c>
      <c r="AC56" s="74">
        <f t="shared" si="4"/>
        <v>0</v>
      </c>
      <c r="AE56" s="72">
        <v>0.122</v>
      </c>
      <c r="AF56" s="77">
        <f>$G$56</f>
        <v>22995</v>
      </c>
      <c r="AG56" s="73">
        <f t="shared" si="46"/>
        <v>2805.39</v>
      </c>
      <c r="AH56" s="27"/>
      <c r="AI56" s="30">
        <f t="shared" si="5"/>
        <v>0</v>
      </c>
      <c r="AJ56" s="74">
        <f t="shared" si="6"/>
        <v>0</v>
      </c>
      <c r="AL56" s="72">
        <v>0.122</v>
      </c>
      <c r="AM56" s="77">
        <f>$G$56</f>
        <v>22995</v>
      </c>
      <c r="AN56" s="73">
        <f t="shared" si="47"/>
        <v>2805.39</v>
      </c>
      <c r="AO56" s="27"/>
      <c r="AP56" s="30">
        <f t="shared" si="7"/>
        <v>0</v>
      </c>
      <c r="AQ56" s="74">
        <f t="shared" si="8"/>
        <v>0</v>
      </c>
    </row>
    <row r="57" spans="2:43" x14ac:dyDescent="0.2">
      <c r="B57" s="11" t="s">
        <v>48</v>
      </c>
      <c r="C57" s="21"/>
      <c r="D57" s="22"/>
      <c r="E57" s="23"/>
      <c r="F57" s="72">
        <v>0.161</v>
      </c>
      <c r="G57" s="77">
        <f>0.18*$F$18</f>
        <v>22995</v>
      </c>
      <c r="H57" s="73">
        <f t="shared" si="42"/>
        <v>3702.1950000000002</v>
      </c>
      <c r="I57" s="27"/>
      <c r="J57" s="72">
        <v>0.161</v>
      </c>
      <c r="K57" s="77">
        <f>$G$57</f>
        <v>22995</v>
      </c>
      <c r="L57" s="73">
        <f t="shared" si="43"/>
        <v>3702.1950000000002</v>
      </c>
      <c r="M57" s="27"/>
      <c r="N57" s="30">
        <f t="shared" si="41"/>
        <v>0</v>
      </c>
      <c r="O57" s="74">
        <f t="shared" si="26"/>
        <v>0</v>
      </c>
      <c r="Q57" s="72">
        <v>0.161</v>
      </c>
      <c r="R57" s="77">
        <f>$G$57</f>
        <v>22995</v>
      </c>
      <c r="S57" s="73">
        <f t="shared" si="44"/>
        <v>3702.1950000000002</v>
      </c>
      <c r="T57" s="27"/>
      <c r="U57" s="30">
        <f t="shared" si="1"/>
        <v>0</v>
      </c>
      <c r="V57" s="74">
        <f t="shared" si="2"/>
        <v>0</v>
      </c>
      <c r="X57" s="72">
        <v>0.161</v>
      </c>
      <c r="Y57" s="77">
        <f>$G$57</f>
        <v>22995</v>
      </c>
      <c r="Z57" s="73">
        <f t="shared" si="45"/>
        <v>3702.1950000000002</v>
      </c>
      <c r="AA57" s="27"/>
      <c r="AB57" s="30">
        <f t="shared" si="3"/>
        <v>0</v>
      </c>
      <c r="AC57" s="74">
        <f t="shared" si="4"/>
        <v>0</v>
      </c>
      <c r="AE57" s="72">
        <v>0.161</v>
      </c>
      <c r="AF57" s="77">
        <f>$G$57</f>
        <v>22995</v>
      </c>
      <c r="AG57" s="73">
        <f t="shared" si="46"/>
        <v>3702.1950000000002</v>
      </c>
      <c r="AH57" s="27"/>
      <c r="AI57" s="30">
        <f t="shared" si="5"/>
        <v>0</v>
      </c>
      <c r="AJ57" s="74">
        <f t="shared" si="6"/>
        <v>0</v>
      </c>
      <c r="AL57" s="72">
        <v>0.161</v>
      </c>
      <c r="AM57" s="77">
        <f>$G$57</f>
        <v>22995</v>
      </c>
      <c r="AN57" s="73">
        <f t="shared" si="47"/>
        <v>3702.1950000000002</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127000</v>
      </c>
      <c r="H59" s="73">
        <f>G59*F59</f>
        <v>13970</v>
      </c>
      <c r="I59" s="83"/>
      <c r="J59" s="72">
        <v>0.11</v>
      </c>
      <c r="K59" s="82">
        <f>$G$59</f>
        <v>127000</v>
      </c>
      <c r="L59" s="73">
        <f>K59*J59</f>
        <v>13970</v>
      </c>
      <c r="M59" s="83"/>
      <c r="N59" s="84">
        <f t="shared" si="41"/>
        <v>0</v>
      </c>
      <c r="O59" s="74">
        <f t="shared" si="26"/>
        <v>0</v>
      </c>
      <c r="Q59" s="72">
        <v>0.11</v>
      </c>
      <c r="R59" s="82">
        <f>$G$59</f>
        <v>127000</v>
      </c>
      <c r="S59" s="73">
        <f>R59*Q59</f>
        <v>13970</v>
      </c>
      <c r="T59" s="83"/>
      <c r="U59" s="84">
        <f t="shared" si="1"/>
        <v>0</v>
      </c>
      <c r="V59" s="74">
        <f t="shared" si="2"/>
        <v>0</v>
      </c>
      <c r="X59" s="72">
        <v>0.11</v>
      </c>
      <c r="Y59" s="82">
        <f>$G$59</f>
        <v>127000</v>
      </c>
      <c r="Z59" s="73">
        <f>Y59*X59</f>
        <v>13970</v>
      </c>
      <c r="AA59" s="83"/>
      <c r="AB59" s="84">
        <f t="shared" si="3"/>
        <v>0</v>
      </c>
      <c r="AC59" s="74">
        <f t="shared" si="4"/>
        <v>0</v>
      </c>
      <c r="AE59" s="72">
        <v>0.11</v>
      </c>
      <c r="AF59" s="82">
        <f>$G$59</f>
        <v>127000</v>
      </c>
      <c r="AG59" s="73">
        <f>AF59*AE59</f>
        <v>13970</v>
      </c>
      <c r="AH59" s="83"/>
      <c r="AI59" s="84">
        <f t="shared" si="5"/>
        <v>0</v>
      </c>
      <c r="AJ59" s="74">
        <f t="shared" si="6"/>
        <v>0</v>
      </c>
      <c r="AL59" s="72">
        <v>0.11</v>
      </c>
      <c r="AM59" s="82">
        <f>$G$59</f>
        <v>127000</v>
      </c>
      <c r="AN59" s="73">
        <f>AM59*AL59</f>
        <v>13970</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17448.175847999999</v>
      </c>
      <c r="I61" s="100"/>
      <c r="J61" s="101"/>
      <c r="K61" s="101"/>
      <c r="L61" s="99">
        <f>SUM(L51:L57,L50)</f>
        <v>17566.437010000001</v>
      </c>
      <c r="M61" s="102"/>
      <c r="N61" s="103">
        <f t="shared" ref="N61" si="48">L61-H61</f>
        <v>118.26116200000251</v>
      </c>
      <c r="O61" s="104">
        <f t="shared" ref="O61" si="49">IF((H61)=0,"",(N61/H61))</f>
        <v>6.7778524832759653E-3</v>
      </c>
      <c r="Q61" s="101"/>
      <c r="R61" s="101"/>
      <c r="S61" s="99">
        <f>SUM(S51:S57,S50)</f>
        <v>17543.232260000001</v>
      </c>
      <c r="T61" s="102"/>
      <c r="U61" s="103">
        <f t="shared" si="1"/>
        <v>-23.204750000000786</v>
      </c>
      <c r="V61" s="104">
        <f>IF((L61)=0,"",(U61/L61))</f>
        <v>-1.3209707800614931E-3</v>
      </c>
      <c r="X61" s="101"/>
      <c r="Y61" s="101"/>
      <c r="Z61" s="99">
        <f>SUM(Z51:Z57,Z50)</f>
        <v>17607.947260000001</v>
      </c>
      <c r="AA61" s="102"/>
      <c r="AB61" s="103">
        <f t="shared" si="3"/>
        <v>64.715000000000146</v>
      </c>
      <c r="AC61" s="104">
        <f>IF((S61)=0,"",(AB61/S61))</f>
        <v>3.6888869189491162E-3</v>
      </c>
      <c r="AE61" s="101"/>
      <c r="AF61" s="101"/>
      <c r="AG61" s="99">
        <f>SUM(AG51:AG57,AG50)</f>
        <v>17663.452259999998</v>
      </c>
      <c r="AH61" s="102"/>
      <c r="AI61" s="103">
        <f t="shared" ref="AI61:AI65" si="50">AG61-Z61</f>
        <v>55.504999999997381</v>
      </c>
      <c r="AJ61" s="104">
        <f>IF((Z61)=0,"",(AI61/Z61))</f>
        <v>3.1522697779819099E-3</v>
      </c>
      <c r="AL61" s="101"/>
      <c r="AM61" s="101"/>
      <c r="AN61" s="99">
        <f>SUM(AN51:AN57,AN50)</f>
        <v>17694.829760000001</v>
      </c>
      <c r="AO61" s="102"/>
      <c r="AP61" s="103">
        <f t="shared" ref="AP61:AP65" si="51">AN61-AG61</f>
        <v>31.377500000002328</v>
      </c>
      <c r="AQ61" s="104">
        <f>IF((AG61)=0,"",(AP61/AG61))</f>
        <v>1.7764081187604903E-3</v>
      </c>
    </row>
    <row r="62" spans="2:43" x14ac:dyDescent="0.2">
      <c r="B62" s="105" t="s">
        <v>52</v>
      </c>
      <c r="C62" s="21"/>
      <c r="D62" s="21"/>
      <c r="E62" s="21"/>
      <c r="F62" s="106">
        <v>0.13</v>
      </c>
      <c r="G62" s="107"/>
      <c r="H62" s="108">
        <f>H61*F62</f>
        <v>2268.26286024</v>
      </c>
      <c r="I62" s="109"/>
      <c r="J62" s="110">
        <v>0.13</v>
      </c>
      <c r="K62" s="109"/>
      <c r="L62" s="111">
        <f>L61*J62</f>
        <v>2283.6368113000003</v>
      </c>
      <c r="M62" s="112"/>
      <c r="N62" s="113">
        <f t="shared" si="41"/>
        <v>15.373951060000309</v>
      </c>
      <c r="O62" s="114">
        <f t="shared" si="26"/>
        <v>6.7778524832759566E-3</v>
      </c>
      <c r="Q62" s="110">
        <v>0.13</v>
      </c>
      <c r="R62" s="109"/>
      <c r="S62" s="111">
        <f>S61*Q62</f>
        <v>2280.6201938000004</v>
      </c>
      <c r="T62" s="112"/>
      <c r="U62" s="113">
        <f t="shared" si="1"/>
        <v>-3.0166174999999384</v>
      </c>
      <c r="V62" s="114">
        <f t="shared" ref="V62:V71" si="52">IF((L62)=0,"",(U62/L62))</f>
        <v>-1.3209707800614214E-3</v>
      </c>
      <c r="X62" s="110">
        <v>0.13</v>
      </c>
      <c r="Y62" s="109"/>
      <c r="Z62" s="111">
        <f>Z61*X62</f>
        <v>2289.0331438000003</v>
      </c>
      <c r="AA62" s="112"/>
      <c r="AB62" s="113">
        <f t="shared" si="3"/>
        <v>8.4129499999999098</v>
      </c>
      <c r="AC62" s="114">
        <f t="shared" ref="AC62:AC71" si="53">IF((S62)=0,"",(AB62/S62))</f>
        <v>3.688886918949068E-3</v>
      </c>
      <c r="AE62" s="110">
        <v>0.13</v>
      </c>
      <c r="AF62" s="109"/>
      <c r="AG62" s="111">
        <f>AG61*AE62</f>
        <v>2296.2487937999999</v>
      </c>
      <c r="AH62" s="112"/>
      <c r="AI62" s="113">
        <f t="shared" si="50"/>
        <v>7.2156499999996413</v>
      </c>
      <c r="AJ62" s="114">
        <f t="shared" ref="AJ62:AJ71" si="54">IF((Z62)=0,"",(AI62/Z62))</f>
        <v>3.1522697779819016E-3</v>
      </c>
      <c r="AL62" s="110">
        <v>0.13</v>
      </c>
      <c r="AM62" s="109"/>
      <c r="AN62" s="111">
        <f>AN61*AL62</f>
        <v>2300.3278688</v>
      </c>
      <c r="AO62" s="112"/>
      <c r="AP62" s="113">
        <f t="shared" si="51"/>
        <v>4.0790750000001026</v>
      </c>
      <c r="AQ62" s="114">
        <f t="shared" ref="AQ62:AQ71" si="55">IF((AG62)=0,"",(AP62/AG62))</f>
        <v>1.7764081187604031E-3</v>
      </c>
    </row>
    <row r="63" spans="2:43" x14ac:dyDescent="0.2">
      <c r="B63" s="115" t="s">
        <v>53</v>
      </c>
      <c r="C63" s="21"/>
      <c r="D63" s="21"/>
      <c r="E63" s="21"/>
      <c r="F63" s="116"/>
      <c r="G63" s="107"/>
      <c r="H63" s="108">
        <f>H61+H62</f>
        <v>19716.438708239999</v>
      </c>
      <c r="I63" s="109"/>
      <c r="J63" s="109"/>
      <c r="K63" s="109"/>
      <c r="L63" s="111">
        <f>L61+L62</f>
        <v>19850.0738213</v>
      </c>
      <c r="M63" s="112"/>
      <c r="N63" s="113">
        <f t="shared" si="41"/>
        <v>133.63511306000146</v>
      </c>
      <c r="O63" s="114">
        <f t="shared" si="26"/>
        <v>6.777852483275895E-3</v>
      </c>
      <c r="Q63" s="109"/>
      <c r="R63" s="109"/>
      <c r="S63" s="111">
        <f>S61+S62</f>
        <v>19823.852453800002</v>
      </c>
      <c r="T63" s="112"/>
      <c r="U63" s="113">
        <f t="shared" si="1"/>
        <v>-26.221367499998451</v>
      </c>
      <c r="V63" s="114">
        <f t="shared" si="52"/>
        <v>-1.3209707800613704E-3</v>
      </c>
      <c r="X63" s="109"/>
      <c r="Y63" s="109"/>
      <c r="Z63" s="111">
        <f>Z61+Z62</f>
        <v>19896.9804038</v>
      </c>
      <c r="AA63" s="112"/>
      <c r="AB63" s="113">
        <f t="shared" si="3"/>
        <v>73.127949999998236</v>
      </c>
      <c r="AC63" s="114">
        <f t="shared" si="53"/>
        <v>3.688886918949019E-3</v>
      </c>
      <c r="AE63" s="109"/>
      <c r="AF63" s="109"/>
      <c r="AG63" s="111">
        <f>AG61+AG62</f>
        <v>19959.701053799999</v>
      </c>
      <c r="AH63" s="112"/>
      <c r="AI63" s="113">
        <f t="shared" si="50"/>
        <v>62.720649999999296</v>
      </c>
      <c r="AJ63" s="114">
        <f t="shared" si="54"/>
        <v>3.1522697779820235E-3</v>
      </c>
      <c r="AL63" s="109"/>
      <c r="AM63" s="109"/>
      <c r="AN63" s="111">
        <f>AN61+AN62</f>
        <v>19995.1576288</v>
      </c>
      <c r="AO63" s="112"/>
      <c r="AP63" s="113">
        <f t="shared" si="51"/>
        <v>35.456575000000157</v>
      </c>
      <c r="AQ63" s="114">
        <f t="shared" si="55"/>
        <v>1.7764081187603663E-3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9" t="s">
        <v>55</v>
      </c>
      <c r="C65" s="269"/>
      <c r="D65" s="269"/>
      <c r="E65" s="120"/>
      <c r="F65" s="121"/>
      <c r="G65" s="122"/>
      <c r="H65" s="123">
        <f>H63+H64</f>
        <v>19716.438708239999</v>
      </c>
      <c r="I65" s="124"/>
      <c r="J65" s="124"/>
      <c r="K65" s="124"/>
      <c r="L65" s="125">
        <f>L63+L64</f>
        <v>19850.0738213</v>
      </c>
      <c r="M65" s="126"/>
      <c r="N65" s="127">
        <f t="shared" si="41"/>
        <v>133.63511306000146</v>
      </c>
      <c r="O65" s="128">
        <f t="shared" si="26"/>
        <v>6.777852483275895E-3</v>
      </c>
      <c r="Q65" s="124"/>
      <c r="R65" s="124"/>
      <c r="S65" s="125">
        <f>S63+S64</f>
        <v>19823.852453800002</v>
      </c>
      <c r="T65" s="126"/>
      <c r="U65" s="127">
        <f t="shared" si="1"/>
        <v>-26.221367499998451</v>
      </c>
      <c r="V65" s="128">
        <f t="shared" si="52"/>
        <v>-1.3209707800613704E-3</v>
      </c>
      <c r="X65" s="124"/>
      <c r="Y65" s="124"/>
      <c r="Z65" s="125">
        <f>Z63+Z64</f>
        <v>19896.9804038</v>
      </c>
      <c r="AA65" s="126"/>
      <c r="AB65" s="127">
        <f t="shared" si="3"/>
        <v>73.127949999998236</v>
      </c>
      <c r="AC65" s="128">
        <f t="shared" si="53"/>
        <v>3.688886918949019E-3</v>
      </c>
      <c r="AE65" s="124"/>
      <c r="AF65" s="124"/>
      <c r="AG65" s="125">
        <f>AG63+AG64</f>
        <v>19959.701053799999</v>
      </c>
      <c r="AH65" s="126"/>
      <c r="AI65" s="127">
        <f t="shared" si="50"/>
        <v>62.720649999999296</v>
      </c>
      <c r="AJ65" s="128">
        <f t="shared" si="54"/>
        <v>3.1522697779820235E-3</v>
      </c>
      <c r="AL65" s="124"/>
      <c r="AM65" s="124"/>
      <c r="AN65" s="125">
        <f>AN63+AN64</f>
        <v>19995.1576288</v>
      </c>
      <c r="AO65" s="126"/>
      <c r="AP65" s="127">
        <f t="shared" si="51"/>
        <v>35.456575000000157</v>
      </c>
      <c r="AQ65" s="128">
        <f t="shared" si="55"/>
        <v>1.7764081187603663E-3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18440.290848000004</v>
      </c>
      <c r="I67" s="140"/>
      <c r="J67" s="141"/>
      <c r="K67" s="141"/>
      <c r="L67" s="139">
        <f>SUM(L58:L59,L50,L51:L54)</f>
        <v>18558.552009999999</v>
      </c>
      <c r="M67" s="142"/>
      <c r="N67" s="143">
        <f t="shared" ref="N67:N71" si="56">L67-H67</f>
        <v>118.26116199999524</v>
      </c>
      <c r="O67" s="104">
        <f t="shared" ref="O67:O71" si="57">IF((H67)=0,"",(N67/H67))</f>
        <v>6.4131939661256267E-3</v>
      </c>
      <c r="Q67" s="141"/>
      <c r="R67" s="141"/>
      <c r="S67" s="139">
        <f>SUM(S58:S59,S50,S51:S54)</f>
        <v>18535.347259999999</v>
      </c>
      <c r="T67" s="142"/>
      <c r="U67" s="143">
        <f t="shared" si="1"/>
        <v>-23.204750000000786</v>
      </c>
      <c r="V67" s="104">
        <f t="shared" si="52"/>
        <v>-1.2503534751793809E-3</v>
      </c>
      <c r="X67" s="141"/>
      <c r="Y67" s="141"/>
      <c r="Z67" s="139">
        <f>SUM(Z58:Z59,Z50,Z51:Z54)</f>
        <v>18600.062259999999</v>
      </c>
      <c r="AA67" s="142"/>
      <c r="AB67" s="143">
        <f t="shared" si="3"/>
        <v>64.715000000000146</v>
      </c>
      <c r="AC67" s="104">
        <f t="shared" si="53"/>
        <v>3.491437149367988E-3</v>
      </c>
      <c r="AE67" s="141"/>
      <c r="AF67" s="141"/>
      <c r="AG67" s="139">
        <f>SUM(AG58:AG59,AG50,AG51:AG54)</f>
        <v>18655.56726</v>
      </c>
      <c r="AH67" s="142"/>
      <c r="AI67" s="143">
        <f t="shared" ref="AI67:AI71" si="58">AG67-Z67</f>
        <v>55.505000000001019</v>
      </c>
      <c r="AJ67" s="104">
        <f t="shared" si="54"/>
        <v>2.9841297961333288E-3</v>
      </c>
      <c r="AL67" s="141"/>
      <c r="AM67" s="141"/>
      <c r="AN67" s="139">
        <f>SUM(AN58:AN59,AN50,AN51:AN54)</f>
        <v>18686.944759999998</v>
      </c>
      <c r="AO67" s="142"/>
      <c r="AP67" s="143">
        <f t="shared" ref="AP67:AP71" si="59">AN67-AG67</f>
        <v>31.37749999999869</v>
      </c>
      <c r="AQ67" s="104">
        <f t="shared" si="55"/>
        <v>1.6819375987175793E-3</v>
      </c>
    </row>
    <row r="68" spans="2:43" s="85" customFormat="1" x14ac:dyDescent="0.2">
      <c r="B68" s="144" t="s">
        <v>52</v>
      </c>
      <c r="C68" s="79"/>
      <c r="D68" s="79"/>
      <c r="E68" s="79"/>
      <c r="F68" s="145">
        <v>0.13</v>
      </c>
      <c r="G68" s="138"/>
      <c r="H68" s="146">
        <f>H67*F68</f>
        <v>2397.2378102400007</v>
      </c>
      <c r="I68" s="147"/>
      <c r="J68" s="148">
        <v>0.13</v>
      </c>
      <c r="K68" s="149"/>
      <c r="L68" s="150">
        <f>L67*J68</f>
        <v>2412.6117613000001</v>
      </c>
      <c r="M68" s="151"/>
      <c r="N68" s="152">
        <f t="shared" si="56"/>
        <v>15.373951059999399</v>
      </c>
      <c r="O68" s="114">
        <f t="shared" si="57"/>
        <v>6.4131939661256337E-3</v>
      </c>
      <c r="Q68" s="148">
        <v>0.13</v>
      </c>
      <c r="R68" s="149"/>
      <c r="S68" s="150">
        <f>S67*Q68</f>
        <v>2409.5951437999997</v>
      </c>
      <c r="T68" s="151"/>
      <c r="U68" s="152">
        <f t="shared" si="1"/>
        <v>-3.0166175000003932</v>
      </c>
      <c r="V68" s="114">
        <f t="shared" si="52"/>
        <v>-1.2503534751795015E-3</v>
      </c>
      <c r="X68" s="148">
        <v>0.13</v>
      </c>
      <c r="Y68" s="149"/>
      <c r="Z68" s="150">
        <f>Z67*X68</f>
        <v>2418.0080938000001</v>
      </c>
      <c r="AA68" s="151"/>
      <c r="AB68" s="152">
        <f t="shared" si="3"/>
        <v>8.4129500000003645</v>
      </c>
      <c r="AC68" s="114">
        <f t="shared" si="53"/>
        <v>3.4914371493681316E-3</v>
      </c>
      <c r="AE68" s="148">
        <v>0.13</v>
      </c>
      <c r="AF68" s="149"/>
      <c r="AG68" s="150">
        <f>AG67*AE68</f>
        <v>2425.2237438000002</v>
      </c>
      <c r="AH68" s="151"/>
      <c r="AI68" s="152">
        <f t="shared" si="58"/>
        <v>7.215650000000096</v>
      </c>
      <c r="AJ68" s="114">
        <f t="shared" si="54"/>
        <v>2.9841297961333132E-3</v>
      </c>
      <c r="AL68" s="148">
        <v>0.13</v>
      </c>
      <c r="AM68" s="149"/>
      <c r="AN68" s="150">
        <f>AN67*AL68</f>
        <v>2429.3028187999998</v>
      </c>
      <c r="AO68" s="151"/>
      <c r="AP68" s="152">
        <f t="shared" si="59"/>
        <v>4.0790749999996478</v>
      </c>
      <c r="AQ68" s="114">
        <f t="shared" si="55"/>
        <v>1.6819375987175041E-3</v>
      </c>
    </row>
    <row r="69" spans="2:43" s="85" customFormat="1" x14ac:dyDescent="0.2">
      <c r="B69" s="153" t="s">
        <v>53</v>
      </c>
      <c r="C69" s="79"/>
      <c r="D69" s="79"/>
      <c r="E69" s="79"/>
      <c r="F69" s="154"/>
      <c r="G69" s="155"/>
      <c r="H69" s="146">
        <f>H67+H68</f>
        <v>20837.528658240004</v>
      </c>
      <c r="I69" s="147"/>
      <c r="J69" s="147"/>
      <c r="K69" s="147"/>
      <c r="L69" s="150">
        <f>L67+L68</f>
        <v>20971.163771299998</v>
      </c>
      <c r="M69" s="151"/>
      <c r="N69" s="152">
        <f t="shared" si="56"/>
        <v>133.63511305999418</v>
      </c>
      <c r="O69" s="114">
        <f t="shared" si="57"/>
        <v>6.4131939661256059E-3</v>
      </c>
      <c r="Q69" s="147"/>
      <c r="R69" s="147"/>
      <c r="S69" s="150">
        <f>S67+S68</f>
        <v>20944.9424038</v>
      </c>
      <c r="T69" s="151"/>
      <c r="U69" s="152">
        <f t="shared" si="1"/>
        <v>-26.221367499998451</v>
      </c>
      <c r="V69" s="114">
        <f t="shared" si="52"/>
        <v>-1.2503534751792649E-3</v>
      </c>
      <c r="X69" s="147"/>
      <c r="Y69" s="147"/>
      <c r="Z69" s="150">
        <f>Z67+Z68</f>
        <v>21018.070353799998</v>
      </c>
      <c r="AA69" s="151"/>
      <c r="AB69" s="152">
        <f t="shared" si="3"/>
        <v>73.127949999998236</v>
      </c>
      <c r="AC69" s="114">
        <f t="shared" si="53"/>
        <v>3.4914371493678961E-3</v>
      </c>
      <c r="AE69" s="147"/>
      <c r="AF69" s="147"/>
      <c r="AG69" s="150">
        <f>AG67+AG68</f>
        <v>21080.791003800001</v>
      </c>
      <c r="AH69" s="151"/>
      <c r="AI69" s="152">
        <f t="shared" si="58"/>
        <v>62.720650000002934</v>
      </c>
      <c r="AJ69" s="114">
        <f t="shared" si="54"/>
        <v>2.9841297961334138E-3</v>
      </c>
      <c r="AL69" s="147"/>
      <c r="AM69" s="147"/>
      <c r="AN69" s="150">
        <f>AN67+AN68</f>
        <v>21116.247578799997</v>
      </c>
      <c r="AO69" s="151"/>
      <c r="AP69" s="152">
        <f t="shared" si="59"/>
        <v>35.456574999996519</v>
      </c>
      <c r="AQ69" s="114">
        <f t="shared" si="55"/>
        <v>1.6819375987174843E-3</v>
      </c>
    </row>
    <row r="70" spans="2: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7" t="s">
        <v>57</v>
      </c>
      <c r="C71" s="267"/>
      <c r="D71" s="267"/>
      <c r="E71" s="158"/>
      <c r="F71" s="159"/>
      <c r="G71" s="160"/>
      <c r="H71" s="161">
        <f>SUM(H69:H70)</f>
        <v>20837.528658240004</v>
      </c>
      <c r="I71" s="162"/>
      <c r="J71" s="162"/>
      <c r="K71" s="162"/>
      <c r="L71" s="163">
        <f>SUM(L69:L70)</f>
        <v>20971.163771299998</v>
      </c>
      <c r="M71" s="164"/>
      <c r="N71" s="165">
        <f t="shared" si="56"/>
        <v>133.63511305999418</v>
      </c>
      <c r="O71" s="166">
        <f t="shared" si="57"/>
        <v>6.4131939661256059E-3</v>
      </c>
      <c r="Q71" s="162"/>
      <c r="R71" s="162"/>
      <c r="S71" s="163">
        <f>SUM(S69:S70)</f>
        <v>20944.9424038</v>
      </c>
      <c r="T71" s="164"/>
      <c r="U71" s="165">
        <f t="shared" si="1"/>
        <v>-26.221367499998451</v>
      </c>
      <c r="V71" s="166">
        <f t="shared" si="52"/>
        <v>-1.2503534751792649E-3</v>
      </c>
      <c r="X71" s="162"/>
      <c r="Y71" s="162"/>
      <c r="Z71" s="163">
        <f>SUM(Z69:Z70)</f>
        <v>21018.070353799998</v>
      </c>
      <c r="AA71" s="164"/>
      <c r="AB71" s="165">
        <f t="shared" si="3"/>
        <v>73.127949999998236</v>
      </c>
      <c r="AC71" s="166">
        <f t="shared" si="53"/>
        <v>3.4914371493678961E-3</v>
      </c>
      <c r="AE71" s="162"/>
      <c r="AF71" s="162"/>
      <c r="AG71" s="163">
        <f>SUM(AG69:AG70)</f>
        <v>21080.791003800001</v>
      </c>
      <c r="AH71" s="164"/>
      <c r="AI71" s="165">
        <f t="shared" si="58"/>
        <v>62.720650000002934</v>
      </c>
      <c r="AJ71" s="166">
        <f t="shared" si="54"/>
        <v>2.9841297961334138E-3</v>
      </c>
      <c r="AL71" s="162"/>
      <c r="AM71" s="162"/>
      <c r="AN71" s="163">
        <f>SUM(AN69:AN70)</f>
        <v>21116.247578799997</v>
      </c>
      <c r="AO71" s="164"/>
      <c r="AP71" s="165">
        <f t="shared" si="59"/>
        <v>35.456574999996519</v>
      </c>
      <c r="AQ71" s="166">
        <f t="shared" si="55"/>
        <v>1.6819375987174843E-3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+H61-H31-H40-H41-H42-H43</f>
        <v>17448.175847999999</v>
      </c>
      <c r="I77" s="100"/>
      <c r="J77" s="101"/>
      <c r="K77" s="101"/>
      <c r="L77" s="99">
        <f>+L61-L31-L40-L41-L42-L43</f>
        <v>17481.474759999997</v>
      </c>
      <c r="M77" s="102"/>
      <c r="N77" s="103">
        <f t="shared" ref="N77:N81" si="60">L77-H77</f>
        <v>33.298911999998381</v>
      </c>
      <c r="O77" s="104">
        <f t="shared" ref="O77:O81" si="61">IF((H77)=0,"",(N77/H77))</f>
        <v>1.9084466072603961E-3</v>
      </c>
      <c r="Q77" s="101"/>
      <c r="R77" s="101"/>
      <c r="S77" s="99">
        <f>+S61-S31-S40-S41-S42-S43</f>
        <v>17543.232260000001</v>
      </c>
      <c r="T77" s="102"/>
      <c r="U77" s="103">
        <f t="shared" ref="U77:U81" si="62">S77-L77</f>
        <v>61.757500000003347</v>
      </c>
      <c r="V77" s="104">
        <f>IF((L77)=0,"",(U77/L77))</f>
        <v>3.5327397057662974E-3</v>
      </c>
      <c r="X77" s="101"/>
      <c r="Y77" s="101"/>
      <c r="Z77" s="99">
        <f>+Z61-Z31-Z40-Z41-Z42-Z43</f>
        <v>17607.947260000001</v>
      </c>
      <c r="AA77" s="102"/>
      <c r="AB77" s="103">
        <f t="shared" ref="AB77:AB81" si="63">Z77-S77</f>
        <v>64.715000000000146</v>
      </c>
      <c r="AC77" s="104">
        <f>IF((S77)=0,"",(AB77/S77))</f>
        <v>3.6888869189491162E-3</v>
      </c>
      <c r="AE77" s="101"/>
      <c r="AF77" s="101"/>
      <c r="AG77" s="99">
        <f>+AG61-AG31-AG40-AG41-AG42-AG43</f>
        <v>17663.452259999998</v>
      </c>
      <c r="AH77" s="102"/>
      <c r="AI77" s="103">
        <f t="shared" ref="AI77:AI81" si="64">AG77-Z77</f>
        <v>55.504999999997381</v>
      </c>
      <c r="AJ77" s="104">
        <f>IF((Z77)=0,"",(AI77/Z77))</f>
        <v>3.1522697779819099E-3</v>
      </c>
      <c r="AL77" s="101"/>
      <c r="AM77" s="101"/>
      <c r="AN77" s="99">
        <f>+AN61-AN31-AN40-AN41-AN42-AN43</f>
        <v>17694.829760000001</v>
      </c>
      <c r="AO77" s="102"/>
      <c r="AP77" s="103">
        <f t="shared" ref="AP77:AP81" si="65">AN77-AG77</f>
        <v>31.377500000002328</v>
      </c>
      <c r="AQ77" s="104">
        <f>IF((AG77)=0,"",(AP77/AG77))</f>
        <v>1.7764081187604903E-3</v>
      </c>
    </row>
    <row r="78" spans="2:43" x14ac:dyDescent="0.2">
      <c r="B78" s="105" t="s">
        <v>52</v>
      </c>
      <c r="C78" s="21"/>
      <c r="D78" s="21"/>
      <c r="E78" s="21"/>
      <c r="F78" s="106">
        <v>0.13</v>
      </c>
      <c r="G78" s="107"/>
      <c r="H78" s="108">
        <f>H77*F78</f>
        <v>2268.26286024</v>
      </c>
      <c r="I78" s="109"/>
      <c r="J78" s="110">
        <v>0.13</v>
      </c>
      <c r="K78" s="109"/>
      <c r="L78" s="111">
        <f>L77*J78</f>
        <v>2272.5917187999999</v>
      </c>
      <c r="M78" s="112"/>
      <c r="N78" s="113">
        <f t="shared" si="60"/>
        <v>4.3288585599998441</v>
      </c>
      <c r="O78" s="114">
        <f t="shared" si="61"/>
        <v>1.90844660726042E-3</v>
      </c>
      <c r="Q78" s="110">
        <v>0.13</v>
      </c>
      <c r="R78" s="109"/>
      <c r="S78" s="111">
        <f>S77*Q78</f>
        <v>2280.6201938000004</v>
      </c>
      <c r="T78" s="112"/>
      <c r="U78" s="113">
        <f t="shared" si="62"/>
        <v>8.0284750000005261</v>
      </c>
      <c r="V78" s="114">
        <f t="shared" ref="V78:V81" si="66">IF((L78)=0,"",(U78/L78))</f>
        <v>3.5327397057663373E-3</v>
      </c>
      <c r="X78" s="110">
        <v>0.13</v>
      </c>
      <c r="Y78" s="109"/>
      <c r="Z78" s="111">
        <f>Z77*X78</f>
        <v>2289.0331438000003</v>
      </c>
      <c r="AA78" s="112"/>
      <c r="AB78" s="113">
        <f t="shared" si="63"/>
        <v>8.4129499999999098</v>
      </c>
      <c r="AC78" s="114">
        <f t="shared" ref="AC78:AC81" si="67">IF((S78)=0,"",(AB78/S78))</f>
        <v>3.688886918949068E-3</v>
      </c>
      <c r="AE78" s="110">
        <v>0.13</v>
      </c>
      <c r="AF78" s="109"/>
      <c r="AG78" s="111">
        <f>AG77*AE78</f>
        <v>2296.2487937999999</v>
      </c>
      <c r="AH78" s="112"/>
      <c r="AI78" s="113">
        <f t="shared" si="64"/>
        <v>7.2156499999996413</v>
      </c>
      <c r="AJ78" s="114">
        <f t="shared" ref="AJ78:AJ81" si="68">IF((Z78)=0,"",(AI78/Z78))</f>
        <v>3.1522697779819016E-3</v>
      </c>
      <c r="AL78" s="110">
        <v>0.13</v>
      </c>
      <c r="AM78" s="109"/>
      <c r="AN78" s="111">
        <f>AN77*AL78</f>
        <v>2300.3278688</v>
      </c>
      <c r="AO78" s="112"/>
      <c r="AP78" s="113">
        <f t="shared" si="65"/>
        <v>4.0790750000001026</v>
      </c>
      <c r="AQ78" s="114">
        <f t="shared" ref="AQ78:AQ81" si="69">IF((AG78)=0,"",(AP78/AG78))</f>
        <v>1.7764081187604031E-3</v>
      </c>
    </row>
    <row r="79" spans="2:43" x14ac:dyDescent="0.2">
      <c r="B79" s="115" t="s">
        <v>53</v>
      </c>
      <c r="C79" s="21"/>
      <c r="D79" s="21"/>
      <c r="E79" s="21"/>
      <c r="F79" s="116"/>
      <c r="G79" s="107"/>
      <c r="H79" s="108">
        <f>H77+H78</f>
        <v>19716.438708239999</v>
      </c>
      <c r="I79" s="109"/>
      <c r="J79" s="109"/>
      <c r="K79" s="109"/>
      <c r="L79" s="111">
        <f>L77+L78</f>
        <v>19754.066478799996</v>
      </c>
      <c r="M79" s="112"/>
      <c r="N79" s="113">
        <f t="shared" si="60"/>
        <v>37.627770559996861</v>
      </c>
      <c r="O79" s="114">
        <f t="shared" si="61"/>
        <v>1.9084466072603295E-3</v>
      </c>
      <c r="Q79" s="109"/>
      <c r="R79" s="109"/>
      <c r="S79" s="111">
        <f>S77+S78</f>
        <v>19823.852453800002</v>
      </c>
      <c r="T79" s="112"/>
      <c r="U79" s="113">
        <f t="shared" si="62"/>
        <v>69.785975000006147</v>
      </c>
      <c r="V79" s="114">
        <f t="shared" si="66"/>
        <v>3.5327397057664175E-3</v>
      </c>
      <c r="X79" s="109"/>
      <c r="Y79" s="109"/>
      <c r="Z79" s="111">
        <f>Z77+Z78</f>
        <v>19896.9804038</v>
      </c>
      <c r="AA79" s="112"/>
      <c r="AB79" s="113">
        <f t="shared" si="63"/>
        <v>73.127949999998236</v>
      </c>
      <c r="AC79" s="114">
        <f t="shared" si="67"/>
        <v>3.688886918949019E-3</v>
      </c>
      <c r="AE79" s="109"/>
      <c r="AF79" s="109"/>
      <c r="AG79" s="111">
        <f>AG77+AG78</f>
        <v>19959.701053799999</v>
      </c>
      <c r="AH79" s="112"/>
      <c r="AI79" s="113">
        <f t="shared" si="64"/>
        <v>62.720649999999296</v>
      </c>
      <c r="AJ79" s="114">
        <f t="shared" si="68"/>
        <v>3.1522697779820235E-3</v>
      </c>
      <c r="AL79" s="109"/>
      <c r="AM79" s="109"/>
      <c r="AN79" s="111">
        <f>AN77+AN78</f>
        <v>19995.1576288</v>
      </c>
      <c r="AO79" s="112"/>
      <c r="AP79" s="113">
        <f t="shared" si="65"/>
        <v>35.456575000000157</v>
      </c>
      <c r="AQ79" s="114">
        <f t="shared" si="69"/>
        <v>1.7764081187603663E-3</v>
      </c>
    </row>
    <row r="80" spans="2:43" ht="15.75" customHeight="1" x14ac:dyDescent="0.2">
      <c r="B80" s="268" t="s">
        <v>54</v>
      </c>
      <c r="C80" s="268"/>
      <c r="D80" s="268"/>
      <c r="E80" s="21"/>
      <c r="F80" s="116"/>
      <c r="G80" s="107"/>
      <c r="H80" s="117">
        <f>ROUND(-H79*10%,2)</f>
        <v>-1971.64</v>
      </c>
      <c r="I80" s="109"/>
      <c r="J80" s="109"/>
      <c r="K80" s="109"/>
      <c r="L80" s="118">
        <f>ROUND(-L79*10%,2)</f>
        <v>-1975.41</v>
      </c>
      <c r="M80" s="112"/>
      <c r="N80" s="118">
        <f t="shared" si="60"/>
        <v>-3.7699999999999818</v>
      </c>
      <c r="O80" s="119">
        <f t="shared" si="61"/>
        <v>1.9121137733054622E-3</v>
      </c>
      <c r="Q80" s="109"/>
      <c r="R80" s="109"/>
      <c r="S80" s="118">
        <f>ROUND(-S79*10%,2)</f>
        <v>-1982.39</v>
      </c>
      <c r="T80" s="112"/>
      <c r="U80" s="118">
        <f t="shared" si="62"/>
        <v>-6.9800000000000182</v>
      </c>
      <c r="V80" s="119">
        <f t="shared" si="66"/>
        <v>3.533443690170657E-3</v>
      </c>
      <c r="X80" s="109"/>
      <c r="Y80" s="109"/>
      <c r="Z80" s="118">
        <f>ROUND(-Z79*10%,2)</f>
        <v>-1989.7</v>
      </c>
      <c r="AA80" s="112"/>
      <c r="AB80" s="118">
        <f t="shared" si="63"/>
        <v>-7.3099999999999454</v>
      </c>
      <c r="AC80" s="119">
        <f t="shared" si="67"/>
        <v>3.6874681571234446E-3</v>
      </c>
      <c r="AE80" s="109"/>
      <c r="AF80" s="109"/>
      <c r="AG80" s="118">
        <f>ROUND(-AG79*10%,2)</f>
        <v>-1995.97</v>
      </c>
      <c r="AH80" s="112"/>
      <c r="AI80" s="118">
        <f t="shared" si="64"/>
        <v>-6.2699999999999818</v>
      </c>
      <c r="AJ80" s="119">
        <f t="shared" si="68"/>
        <v>3.1512288284665938E-3</v>
      </c>
      <c r="AL80" s="109"/>
      <c r="AM80" s="109"/>
      <c r="AN80" s="118">
        <f>ROUND(-AN79*10%,2)</f>
        <v>-1999.52</v>
      </c>
      <c r="AO80" s="112"/>
      <c r="AP80" s="118">
        <f t="shared" si="65"/>
        <v>-3.5499999999999545</v>
      </c>
      <c r="AQ80" s="119">
        <f t="shared" si="69"/>
        <v>1.7785838464505752E-3</v>
      </c>
    </row>
    <row r="81" spans="1:43" x14ac:dyDescent="0.2">
      <c r="B81" s="269" t="s">
        <v>55</v>
      </c>
      <c r="C81" s="269"/>
      <c r="D81" s="269"/>
      <c r="E81" s="120"/>
      <c r="F81" s="121"/>
      <c r="G81" s="122"/>
      <c r="H81" s="123">
        <f>H79+H80</f>
        <v>17744.79870824</v>
      </c>
      <c r="I81" s="124"/>
      <c r="J81" s="124"/>
      <c r="K81" s="124"/>
      <c r="L81" s="125">
        <f>L79+L80</f>
        <v>17778.656478799996</v>
      </c>
      <c r="M81" s="126"/>
      <c r="N81" s="127">
        <f t="shared" si="60"/>
        <v>33.857770559996425</v>
      </c>
      <c r="O81" s="218">
        <f t="shared" si="61"/>
        <v>1.9080391452552337E-3</v>
      </c>
      <c r="Q81" s="124"/>
      <c r="R81" s="124"/>
      <c r="S81" s="125">
        <f>S79+S80</f>
        <v>17841.462453800003</v>
      </c>
      <c r="T81" s="126"/>
      <c r="U81" s="127">
        <f t="shared" si="62"/>
        <v>62.805975000006583</v>
      </c>
      <c r="V81" s="128">
        <f t="shared" si="66"/>
        <v>3.5326614851296004E-3</v>
      </c>
      <c r="X81" s="124"/>
      <c r="Y81" s="124"/>
      <c r="Z81" s="125">
        <f>Z79+Z80</f>
        <v>17907.280403799999</v>
      </c>
      <c r="AA81" s="126"/>
      <c r="AB81" s="127">
        <f t="shared" si="63"/>
        <v>65.817949999996927</v>
      </c>
      <c r="AC81" s="128">
        <f t="shared" si="67"/>
        <v>3.6890445595718835E-3</v>
      </c>
      <c r="AE81" s="124"/>
      <c r="AF81" s="124"/>
      <c r="AG81" s="125">
        <f>AG79+AG80</f>
        <v>17963.731053799998</v>
      </c>
      <c r="AH81" s="126"/>
      <c r="AI81" s="127">
        <f t="shared" si="64"/>
        <v>56.450649999998859</v>
      </c>
      <c r="AJ81" s="128">
        <f t="shared" si="68"/>
        <v>3.1523854391658375E-3</v>
      </c>
      <c r="AL81" s="124"/>
      <c r="AM81" s="124"/>
      <c r="AN81" s="125">
        <f>AN79+AN80</f>
        <v>17995.637628799999</v>
      </c>
      <c r="AO81" s="126"/>
      <c r="AP81" s="127">
        <f t="shared" si="65"/>
        <v>31.906575000000885</v>
      </c>
      <c r="AQ81" s="128">
        <f t="shared" si="69"/>
        <v>1.7761663712534516E-3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disablePrompts="1"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2"/>
  <sheetViews>
    <sheetView showGridLines="0" view="pageBreakPreview" topLeftCell="A37"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72</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+'&gt;50 (100)'!F23</f>
        <v>260.82</v>
      </c>
      <c r="G23" s="25">
        <v>1</v>
      </c>
      <c r="H23" s="26">
        <f>G23*F23</f>
        <v>260.82</v>
      </c>
      <c r="I23" s="27"/>
      <c r="J23" s="24">
        <f>+'&gt;50 (100)'!J23</f>
        <v>200</v>
      </c>
      <c r="K23" s="29">
        <v>1</v>
      </c>
      <c r="L23" s="26">
        <f>K23*J23</f>
        <v>200</v>
      </c>
      <c r="M23" s="27"/>
      <c r="N23" s="30">
        <f>L23-H23</f>
        <v>-60.819999999999993</v>
      </c>
      <c r="O23" s="31">
        <f>IF((H23)=0,"",(N23/H23))</f>
        <v>-0.2331876389847404</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500</v>
      </c>
      <c r="H29" s="26">
        <f t="shared" si="0"/>
        <v>1784.5500000000002</v>
      </c>
      <c r="I29" s="27"/>
      <c r="J29" s="24">
        <f>+'&gt;50 (100)'!J29</f>
        <v>4.0705999999999998</v>
      </c>
      <c r="K29" s="51">
        <f>+$F$19</f>
        <v>500</v>
      </c>
      <c r="L29" s="26">
        <f t="shared" si="9"/>
        <v>2035.3</v>
      </c>
      <c r="M29" s="27"/>
      <c r="N29" s="30">
        <f t="shared" si="10"/>
        <v>250.74999999999977</v>
      </c>
      <c r="O29" s="31">
        <f t="shared" si="11"/>
        <v>0.14051161357204883</v>
      </c>
      <c r="Q29" s="24">
        <f>+'&gt;50 (100)'!Q29</f>
        <v>4.3174000000000001</v>
      </c>
      <c r="R29" s="51">
        <f>+$F$19</f>
        <v>500</v>
      </c>
      <c r="S29" s="26">
        <f t="shared" si="12"/>
        <v>2158.7000000000003</v>
      </c>
      <c r="T29" s="27"/>
      <c r="U29" s="30">
        <f t="shared" si="1"/>
        <v>123.40000000000032</v>
      </c>
      <c r="V29" s="31">
        <f t="shared" si="2"/>
        <v>6.0629882572593878E-2</v>
      </c>
      <c r="X29" s="24">
        <f>+'&gt;50 (100)'!X29</f>
        <v>4.5762</v>
      </c>
      <c r="Y29" s="51">
        <f>+$F$19</f>
        <v>500</v>
      </c>
      <c r="Z29" s="26">
        <f t="shared" si="13"/>
        <v>2288.1</v>
      </c>
      <c r="AA29" s="27"/>
      <c r="AB29" s="30">
        <f t="shared" si="3"/>
        <v>129.39999999999964</v>
      </c>
      <c r="AC29" s="31">
        <f t="shared" si="4"/>
        <v>5.9943484504562758E-2</v>
      </c>
      <c r="AE29" s="24">
        <f>+'&gt;50 (100)'!AE29</f>
        <v>4.7981999999999996</v>
      </c>
      <c r="AF29" s="51">
        <f>+$F$19</f>
        <v>500</v>
      </c>
      <c r="AG29" s="26">
        <f t="shared" si="14"/>
        <v>2399.1</v>
      </c>
      <c r="AH29" s="27"/>
      <c r="AI29" s="30">
        <f t="shared" si="5"/>
        <v>111</v>
      </c>
      <c r="AJ29" s="31">
        <f t="shared" si="6"/>
        <v>4.851186574013374E-2</v>
      </c>
      <c r="AL29" s="24">
        <f>+'&gt;50 (100)'!AL29</f>
        <v>4.9237000000000002</v>
      </c>
      <c r="AM29" s="51">
        <f>+$F$19</f>
        <v>500</v>
      </c>
      <c r="AN29" s="26">
        <f t="shared" si="15"/>
        <v>2461.85</v>
      </c>
      <c r="AO29" s="27"/>
      <c r="AP29" s="30">
        <f t="shared" si="7"/>
        <v>62.75</v>
      </c>
      <c r="AQ29" s="31">
        <f t="shared" si="8"/>
        <v>2.6155641698970448E-2</v>
      </c>
    </row>
    <row r="30" spans="2:43" x14ac:dyDescent="0.2">
      <c r="B30" s="21" t="s">
        <v>31</v>
      </c>
      <c r="C30" s="21"/>
      <c r="D30" s="22"/>
      <c r="E30" s="23"/>
      <c r="F30" s="24"/>
      <c r="G30" s="25">
        <f t="shared" ref="G30" si="16">$F$18</f>
        <v>255500</v>
      </c>
      <c r="H30" s="26">
        <f t="shared" si="0"/>
        <v>0</v>
      </c>
      <c r="I30" s="27"/>
      <c r="J30" s="24"/>
      <c r="K30" s="25">
        <f t="shared" ref="K30:K38" si="17">$F$18</f>
        <v>255500</v>
      </c>
      <c r="L30" s="26">
        <f t="shared" si="9"/>
        <v>0</v>
      </c>
      <c r="M30" s="27"/>
      <c r="N30" s="30">
        <f t="shared" si="10"/>
        <v>0</v>
      </c>
      <c r="O30" s="31" t="str">
        <f t="shared" si="11"/>
        <v/>
      </c>
      <c r="Q30" s="24"/>
      <c r="R30" s="25">
        <f t="shared" ref="R30:R38" si="18">$F$18</f>
        <v>255500</v>
      </c>
      <c r="S30" s="26">
        <f t="shared" si="12"/>
        <v>0</v>
      </c>
      <c r="T30" s="27"/>
      <c r="U30" s="30">
        <f t="shared" si="1"/>
        <v>0</v>
      </c>
      <c r="V30" s="31" t="str">
        <f t="shared" si="2"/>
        <v/>
      </c>
      <c r="X30" s="24"/>
      <c r="Y30" s="25">
        <f t="shared" ref="Y30:Y38" si="19">$F$18</f>
        <v>255500</v>
      </c>
      <c r="Z30" s="26">
        <f t="shared" si="13"/>
        <v>0</v>
      </c>
      <c r="AA30" s="27"/>
      <c r="AB30" s="30">
        <f t="shared" si="3"/>
        <v>0</v>
      </c>
      <c r="AC30" s="31" t="str">
        <f t="shared" si="4"/>
        <v/>
      </c>
      <c r="AE30" s="24"/>
      <c r="AF30" s="25">
        <f t="shared" ref="AF30:AF38" si="20">$F$18</f>
        <v>255500</v>
      </c>
      <c r="AG30" s="26">
        <f t="shared" si="14"/>
        <v>0</v>
      </c>
      <c r="AH30" s="27"/>
      <c r="AI30" s="30">
        <f t="shared" si="5"/>
        <v>0</v>
      </c>
      <c r="AJ30" s="31" t="str">
        <f t="shared" si="6"/>
        <v/>
      </c>
      <c r="AL30" s="24"/>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f>+'&gt;50 (100)'!F31</f>
        <v>0</v>
      </c>
      <c r="G31" s="51">
        <f>+$F$19</f>
        <v>500</v>
      </c>
      <c r="H31" s="26">
        <f t="shared" si="0"/>
        <v>0</v>
      </c>
      <c r="I31" s="27"/>
      <c r="J31" s="24">
        <f>+'&gt;50 (100)'!J31</f>
        <v>-7.7109999999999998E-2</v>
      </c>
      <c r="K31" s="51">
        <f>+$F$19</f>
        <v>500</v>
      </c>
      <c r="L31" s="26">
        <f t="shared" si="9"/>
        <v>-38.555</v>
      </c>
      <c r="M31" s="27"/>
      <c r="N31" s="30">
        <f t="shared" si="10"/>
        <v>-38.555</v>
      </c>
      <c r="O31" s="31" t="str">
        <f t="shared" si="11"/>
        <v/>
      </c>
      <c r="Q31" s="24">
        <f>+'&gt;50 (100)'!Q31</f>
        <v>0</v>
      </c>
      <c r="R31" s="51">
        <f>+$F$19</f>
        <v>500</v>
      </c>
      <c r="S31" s="26">
        <f t="shared" si="12"/>
        <v>0</v>
      </c>
      <c r="T31" s="27"/>
      <c r="U31" s="30">
        <f t="shared" si="1"/>
        <v>38.555</v>
      </c>
      <c r="V31" s="31">
        <f t="shared" si="2"/>
        <v>-1</v>
      </c>
      <c r="X31" s="24">
        <f>+'&gt;50 (100)'!X31</f>
        <v>0</v>
      </c>
      <c r="Y31" s="51">
        <f>+$F$19</f>
        <v>500</v>
      </c>
      <c r="Z31" s="26">
        <f t="shared" si="13"/>
        <v>0</v>
      </c>
      <c r="AA31" s="27"/>
      <c r="AB31" s="30">
        <f t="shared" si="3"/>
        <v>0</v>
      </c>
      <c r="AC31" s="31" t="str">
        <f t="shared" si="4"/>
        <v/>
      </c>
      <c r="AE31" s="24">
        <f>+'&gt;50 (100)'!AE31</f>
        <v>0</v>
      </c>
      <c r="AF31" s="51">
        <f>+$F$19</f>
        <v>500</v>
      </c>
      <c r="AG31" s="26">
        <f t="shared" si="14"/>
        <v>0</v>
      </c>
      <c r="AH31" s="27"/>
      <c r="AI31" s="30">
        <f t="shared" si="5"/>
        <v>0</v>
      </c>
      <c r="AJ31" s="31" t="str">
        <f t="shared" si="6"/>
        <v/>
      </c>
      <c r="AL31" s="24">
        <f>+'&gt;50 (100)'!AL31</f>
        <v>0</v>
      </c>
      <c r="AM31" s="51">
        <f>+$F$19</f>
        <v>500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2045.3700000000001</v>
      </c>
      <c r="I39" s="40"/>
      <c r="J39" s="41"/>
      <c r="K39" s="42"/>
      <c r="L39" s="39">
        <f>SUM(L23:L38)</f>
        <v>2196.7450000000003</v>
      </c>
      <c r="M39" s="40"/>
      <c r="N39" s="43">
        <f t="shared" si="10"/>
        <v>151.37500000000023</v>
      </c>
      <c r="O39" s="44">
        <f t="shared" si="11"/>
        <v>7.4008614578291568E-2</v>
      </c>
      <c r="Q39" s="41"/>
      <c r="R39" s="42"/>
      <c r="S39" s="39">
        <f>SUM(S23:S38)</f>
        <v>2358.7000000000003</v>
      </c>
      <c r="T39" s="40"/>
      <c r="U39" s="43">
        <f t="shared" si="1"/>
        <v>161.95499999999993</v>
      </c>
      <c r="V39" s="44">
        <f t="shared" si="2"/>
        <v>7.3724988562623286E-2</v>
      </c>
      <c r="X39" s="41"/>
      <c r="Y39" s="42"/>
      <c r="Z39" s="39">
        <f>SUM(Z23:Z38)</f>
        <v>2488.1</v>
      </c>
      <c r="AA39" s="40"/>
      <c r="AB39" s="43">
        <f t="shared" si="3"/>
        <v>129.39999999999964</v>
      </c>
      <c r="AC39" s="44">
        <f t="shared" si="4"/>
        <v>5.4860728367320824E-2</v>
      </c>
      <c r="AE39" s="41"/>
      <c r="AF39" s="42"/>
      <c r="AG39" s="39">
        <f>SUM(AG23:AG38)</f>
        <v>2599.1</v>
      </c>
      <c r="AH39" s="40"/>
      <c r="AI39" s="43">
        <f t="shared" si="5"/>
        <v>111</v>
      </c>
      <c r="AJ39" s="44">
        <f t="shared" si="6"/>
        <v>4.4612354808890323E-2</v>
      </c>
      <c r="AL39" s="41"/>
      <c r="AM39" s="42"/>
      <c r="AN39" s="39">
        <f>SUM(AN23:AN38)</f>
        <v>2661.85</v>
      </c>
      <c r="AO39" s="40"/>
      <c r="AP39" s="43">
        <f t="shared" si="7"/>
        <v>62.75</v>
      </c>
      <c r="AQ39" s="44">
        <f t="shared" si="8"/>
        <v>2.4142972567427187E-2</v>
      </c>
    </row>
    <row r="40" spans="2:43" ht="25.5" x14ac:dyDescent="0.2">
      <c r="B40" s="46" t="s">
        <v>34</v>
      </c>
      <c r="C40" s="21"/>
      <c r="D40" s="22" t="s">
        <v>74</v>
      </c>
      <c r="E40" s="23"/>
      <c r="F40" s="24">
        <f>+'&gt;50 (100)'!F40</f>
        <v>0</v>
      </c>
      <c r="G40" s="51">
        <f>+$F$19</f>
        <v>500</v>
      </c>
      <c r="H40" s="26">
        <f>G40*F40</f>
        <v>0</v>
      </c>
      <c r="I40" s="27"/>
      <c r="J40" s="24">
        <f>+'&gt;50 (100)'!J40</f>
        <v>-0.35541499999999998</v>
      </c>
      <c r="K40" s="51">
        <f>+$F$19</f>
        <v>500</v>
      </c>
      <c r="L40" s="26">
        <f>K40*J40</f>
        <v>-177.70749999999998</v>
      </c>
      <c r="M40" s="27"/>
      <c r="N40" s="30">
        <f>L40-H40</f>
        <v>-177.70749999999998</v>
      </c>
      <c r="O40" s="31" t="str">
        <f>IF((H40)=0,"",(N40/H40))</f>
        <v/>
      </c>
      <c r="Q40" s="24">
        <f>+'&gt;50 (100)'!Q40</f>
        <v>0</v>
      </c>
      <c r="R40" s="51">
        <f>+$F$19</f>
        <v>500</v>
      </c>
      <c r="S40" s="26">
        <f>R40*Q40</f>
        <v>0</v>
      </c>
      <c r="T40" s="27"/>
      <c r="U40" s="30">
        <f t="shared" si="1"/>
        <v>177.70749999999998</v>
      </c>
      <c r="V40" s="31">
        <f t="shared" si="2"/>
        <v>-1</v>
      </c>
      <c r="X40" s="24">
        <f>+'&gt;50 (100)'!X40</f>
        <v>0</v>
      </c>
      <c r="Y40" s="51">
        <f>+$F$19</f>
        <v>500</v>
      </c>
      <c r="Z40" s="26">
        <f>Y40*X40</f>
        <v>0</v>
      </c>
      <c r="AA40" s="27"/>
      <c r="AB40" s="30">
        <f t="shared" si="3"/>
        <v>0</v>
      </c>
      <c r="AC40" s="31" t="str">
        <f t="shared" si="4"/>
        <v/>
      </c>
      <c r="AE40" s="24">
        <f>+'&gt;50 (100)'!AE40</f>
        <v>0</v>
      </c>
      <c r="AF40" s="51">
        <f>+$F$19</f>
        <v>500</v>
      </c>
      <c r="AG40" s="26">
        <f>AF40*AE40</f>
        <v>0</v>
      </c>
      <c r="AH40" s="27"/>
      <c r="AI40" s="30">
        <f t="shared" si="5"/>
        <v>0</v>
      </c>
      <c r="AJ40" s="31" t="str">
        <f t="shared" si="6"/>
        <v/>
      </c>
      <c r="AL40" s="24">
        <f>+'&gt;50 (100)'!AL40</f>
        <v>0</v>
      </c>
      <c r="AM40" s="51">
        <f>+$F$19</f>
        <v>500</v>
      </c>
      <c r="AN40" s="26">
        <f>AM40*AL40</f>
        <v>0</v>
      </c>
      <c r="AO40" s="27"/>
      <c r="AP40" s="30">
        <f t="shared" si="7"/>
        <v>0</v>
      </c>
      <c r="AQ40" s="31" t="str">
        <f t="shared" si="8"/>
        <v/>
      </c>
    </row>
    <row r="41" spans="2:43" ht="38.25" x14ac:dyDescent="0.2">
      <c r="B41" s="178" t="s">
        <v>75</v>
      </c>
      <c r="C41" s="21"/>
      <c r="D41" s="22" t="s">
        <v>30</v>
      </c>
      <c r="E41" s="23"/>
      <c r="F41" s="24">
        <f>+'&gt;50 (100)'!F41</f>
        <v>0</v>
      </c>
      <c r="G41" s="51">
        <f>+F19</f>
        <v>500</v>
      </c>
      <c r="H41" s="26">
        <f t="shared" ref="H41:H45" si="23">G41*F41</f>
        <v>0</v>
      </c>
      <c r="I41" s="47"/>
      <c r="J41" s="24">
        <f>+'&gt;50 (100)'!J41</f>
        <v>-2.9000000000000001E-2</v>
      </c>
      <c r="K41" s="25">
        <f>+$G$41</f>
        <v>500</v>
      </c>
      <c r="L41" s="26">
        <f t="shared" ref="L41:L45" si="24">K41*J41</f>
        <v>-14.5</v>
      </c>
      <c r="M41" s="48"/>
      <c r="N41" s="30">
        <f t="shared" ref="N41:N45" si="25">L41-H41</f>
        <v>-14.5</v>
      </c>
      <c r="O41" s="31" t="str">
        <f t="shared" ref="O41:O65" si="26">IF((H41)=0,"",(N41/H41))</f>
        <v/>
      </c>
      <c r="Q41" s="24">
        <f>+'&gt;50 (100)'!Q41</f>
        <v>0</v>
      </c>
      <c r="R41" s="25">
        <f>+$G$41</f>
        <v>500</v>
      </c>
      <c r="S41" s="26">
        <f t="shared" ref="S41:S43" si="27">R41*Q41</f>
        <v>0</v>
      </c>
      <c r="T41" s="48"/>
      <c r="U41" s="30">
        <f t="shared" si="1"/>
        <v>14.5</v>
      </c>
      <c r="V41" s="31">
        <f t="shared" si="2"/>
        <v>-1</v>
      </c>
      <c r="X41" s="24">
        <f>+'&gt;50 (100)'!X41</f>
        <v>0</v>
      </c>
      <c r="Y41" s="25">
        <f>+$G$41</f>
        <v>500</v>
      </c>
      <c r="Z41" s="26">
        <f t="shared" ref="Z41:Z43" si="28">Y41*X41</f>
        <v>0</v>
      </c>
      <c r="AA41" s="48"/>
      <c r="AB41" s="30">
        <f t="shared" si="3"/>
        <v>0</v>
      </c>
      <c r="AC41" s="31" t="str">
        <f t="shared" si="4"/>
        <v/>
      </c>
      <c r="AE41" s="24">
        <f>+'&gt;50 (100)'!AE41</f>
        <v>0</v>
      </c>
      <c r="AF41" s="51">
        <f>$F$19</f>
        <v>500</v>
      </c>
      <c r="AG41" s="26">
        <f t="shared" ref="AG41:AG43" si="29">AF41*AE41</f>
        <v>0</v>
      </c>
      <c r="AH41" s="48"/>
      <c r="AI41" s="30">
        <f t="shared" si="5"/>
        <v>0</v>
      </c>
      <c r="AJ41" s="31" t="str">
        <f t="shared" si="6"/>
        <v/>
      </c>
      <c r="AL41" s="24">
        <f>+'&gt;50 (100)'!AL41</f>
        <v>0</v>
      </c>
      <c r="AM41" s="25">
        <f>+$G$41</f>
        <v>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
        <v>30</v>
      </c>
      <c r="E42" s="23"/>
      <c r="F42" s="24"/>
      <c r="G42" s="25">
        <f t="shared" ref="G42:G43" si="31">$F$18</f>
        <v>255500</v>
      </c>
      <c r="H42" s="26">
        <f t="shared" si="23"/>
        <v>0</v>
      </c>
      <c r="I42" s="47"/>
      <c r="J42" s="24">
        <f>+'&gt;50 (100)'!J42</f>
        <v>2.81E-3</v>
      </c>
      <c r="K42" s="25">
        <f t="shared" ref="K42" si="32">$F$18</f>
        <v>255500</v>
      </c>
      <c r="L42" s="26">
        <f t="shared" si="24"/>
        <v>717.95500000000004</v>
      </c>
      <c r="M42" s="48"/>
      <c r="N42" s="30">
        <f t="shared" si="25"/>
        <v>717.95500000000004</v>
      </c>
      <c r="O42" s="31" t="str">
        <f t="shared" si="26"/>
        <v/>
      </c>
      <c r="Q42" s="28"/>
      <c r="R42" s="25">
        <f t="shared" ref="R42:R43" si="33">$F$18</f>
        <v>255500</v>
      </c>
      <c r="S42" s="26">
        <f t="shared" si="27"/>
        <v>0</v>
      </c>
      <c r="T42" s="48"/>
      <c r="U42" s="30">
        <f t="shared" si="1"/>
        <v>-717.95500000000004</v>
      </c>
      <c r="V42" s="31">
        <f t="shared" si="2"/>
        <v>-1</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255500</v>
      </c>
      <c r="H43" s="26">
        <f t="shared" si="23"/>
        <v>0</v>
      </c>
      <c r="I43" s="47"/>
      <c r="J43" s="24">
        <f>+'&gt;50 (100)'!J43</f>
        <v>-0.63453599999999999</v>
      </c>
      <c r="K43" s="51">
        <f>+F19</f>
        <v>500</v>
      </c>
      <c r="L43" s="26">
        <f t="shared" si="24"/>
        <v>-317.26799999999997</v>
      </c>
      <c r="M43" s="48"/>
      <c r="N43" s="30">
        <f t="shared" si="25"/>
        <v>-317.26799999999997</v>
      </c>
      <c r="O43" s="31" t="str">
        <f t="shared" si="26"/>
        <v/>
      </c>
      <c r="Q43" s="28"/>
      <c r="R43" s="25">
        <f t="shared" si="33"/>
        <v>255500</v>
      </c>
      <c r="S43" s="26">
        <f t="shared" si="27"/>
        <v>0</v>
      </c>
      <c r="T43" s="48"/>
      <c r="U43" s="30">
        <f t="shared" si="1"/>
        <v>317.26799999999997</v>
      </c>
      <c r="V43" s="31">
        <f t="shared" si="2"/>
        <v>-1</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500</v>
      </c>
      <c r="H44" s="26">
        <f>G44*F44</f>
        <v>11.77</v>
      </c>
      <c r="I44" s="27"/>
      <c r="J44" s="52">
        <v>2.5260000000000001E-2</v>
      </c>
      <c r="K44" s="51">
        <f>+$F$19</f>
        <v>500</v>
      </c>
      <c r="L44" s="26">
        <f>K44*J44</f>
        <v>12.63</v>
      </c>
      <c r="M44" s="27"/>
      <c r="N44" s="30">
        <f>L44-H44</f>
        <v>0.86000000000000121</v>
      </c>
      <c r="O44" s="31">
        <f>IF((H44)=0,"",(N44/H44))</f>
        <v>7.3067119796091859E-2</v>
      </c>
      <c r="Q44" s="52">
        <v>2.5489999999999999E-2</v>
      </c>
      <c r="R44" s="51">
        <f>+$F$19</f>
        <v>500</v>
      </c>
      <c r="S44" s="26">
        <f>R44*Q44</f>
        <v>12.744999999999999</v>
      </c>
      <c r="T44" s="27"/>
      <c r="U44" s="30">
        <f t="shared" si="1"/>
        <v>0.11499999999999844</v>
      </c>
      <c r="V44" s="31">
        <f t="shared" si="2"/>
        <v>9.1053048297702645E-3</v>
      </c>
      <c r="X44" s="52">
        <v>2.555E-2</v>
      </c>
      <c r="Y44" s="51">
        <f>+$F$19</f>
        <v>500</v>
      </c>
      <c r="Z44" s="26">
        <f>Y44*X44</f>
        <v>12.775</v>
      </c>
      <c r="AA44" s="27"/>
      <c r="AB44" s="30">
        <f t="shared" si="3"/>
        <v>3.0000000000001137E-2</v>
      </c>
      <c r="AC44" s="31">
        <f t="shared" si="4"/>
        <v>2.353864260494401E-3</v>
      </c>
      <c r="AE44" s="52">
        <v>2.5569999999999999E-2</v>
      </c>
      <c r="AF44" s="51">
        <f>+$F$19</f>
        <v>500</v>
      </c>
      <c r="AG44" s="26">
        <f>AF44*AE44</f>
        <v>12.785</v>
      </c>
      <c r="AH44" s="27"/>
      <c r="AI44" s="30">
        <f t="shared" si="5"/>
        <v>9.9999999999997868E-3</v>
      </c>
      <c r="AJ44" s="31">
        <f t="shared" si="6"/>
        <v>7.8277886497062912E-4</v>
      </c>
      <c r="AL44" s="52">
        <v>2.5579999999999999E-2</v>
      </c>
      <c r="AM44" s="51">
        <f>+$F$19</f>
        <v>500</v>
      </c>
      <c r="AN44" s="26">
        <f>AM44*AL44</f>
        <v>12.79</v>
      </c>
      <c r="AO44" s="27"/>
      <c r="AP44" s="30">
        <f t="shared" si="7"/>
        <v>4.9999999999990052E-3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8559.25</v>
      </c>
      <c r="L45" s="26">
        <f t="shared" si="24"/>
        <v>874.24179500000002</v>
      </c>
      <c r="M45" s="27"/>
      <c r="N45" s="30">
        <f t="shared" si="25"/>
        <v>-60.022571000002472</v>
      </c>
      <c r="O45" s="31">
        <f t="shared" si="26"/>
        <v>-6.4245810055868394E-2</v>
      </c>
      <c r="Q45" s="55">
        <f>0.64*$Q$55+0.18*$Q$56+0.18*$Q$57</f>
        <v>0.10214000000000001</v>
      </c>
      <c r="R45" s="54">
        <f>$F$18*(1+Q74)-$F$18</f>
        <v>8559.25</v>
      </c>
      <c r="S45" s="26">
        <f t="shared" ref="S45" si="37">R45*Q45</f>
        <v>874.24179500000002</v>
      </c>
      <c r="T45" s="27"/>
      <c r="U45" s="30">
        <f t="shared" si="1"/>
        <v>0</v>
      </c>
      <c r="V45" s="31">
        <f t="shared" si="2"/>
        <v>0</v>
      </c>
      <c r="X45" s="55">
        <f>0.64*$X$55+0.18*$X$56+0.18*$X$57</f>
        <v>0.10214000000000001</v>
      </c>
      <c r="Y45" s="54">
        <f>$F$18*(1+X74)-$F$18</f>
        <v>8559.25</v>
      </c>
      <c r="Z45" s="26">
        <f t="shared" ref="Z45" si="38">Y45*X45</f>
        <v>874.24179500000002</v>
      </c>
      <c r="AA45" s="27"/>
      <c r="AB45" s="30">
        <f t="shared" si="3"/>
        <v>0</v>
      </c>
      <c r="AC45" s="31">
        <f t="shared" si="4"/>
        <v>0</v>
      </c>
      <c r="AE45" s="55">
        <f>0.64*$AE$55+0.18*$AE$56+0.18*$AE$57</f>
        <v>0.10214000000000001</v>
      </c>
      <c r="AF45" s="54">
        <f>$F$18*(1+AE74)-$F$18</f>
        <v>8559.25</v>
      </c>
      <c r="AG45" s="26">
        <f t="shared" ref="AG45" si="39">AF45*AE45</f>
        <v>874.24179500000002</v>
      </c>
      <c r="AH45" s="27"/>
      <c r="AI45" s="30">
        <f t="shared" si="5"/>
        <v>0</v>
      </c>
      <c r="AJ45" s="31">
        <f t="shared" si="6"/>
        <v>0</v>
      </c>
      <c r="AL45" s="55">
        <f>0.64*$AL$55+0.18*$AL$56+0.18*$AL$57</f>
        <v>0.10214000000000001</v>
      </c>
      <c r="AM45" s="54">
        <f>$F$18*(1+AL74)-$F$18</f>
        <v>8559.25</v>
      </c>
      <c r="AN45" s="26">
        <f t="shared" ref="AN45" si="40">AM45*AL45</f>
        <v>874.24179500000002</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2991.4043660000025</v>
      </c>
      <c r="I47" s="40"/>
      <c r="J47" s="59"/>
      <c r="K47" s="61"/>
      <c r="L47" s="60">
        <f>SUM(L40:L46)+L39</f>
        <v>3292.0962950000003</v>
      </c>
      <c r="M47" s="40"/>
      <c r="N47" s="43">
        <f t="shared" ref="N47:N65" si="41">L47-H47</f>
        <v>300.6919289999978</v>
      </c>
      <c r="O47" s="44">
        <f t="shared" si="26"/>
        <v>0.10051865017569395</v>
      </c>
      <c r="Q47" s="59"/>
      <c r="R47" s="61"/>
      <c r="S47" s="60">
        <f>SUM(S40:S46)+S39</f>
        <v>3245.6867950000005</v>
      </c>
      <c r="T47" s="40"/>
      <c r="U47" s="43">
        <f t="shared" si="1"/>
        <v>-46.409499999999753</v>
      </c>
      <c r="V47" s="44">
        <f t="shared" si="2"/>
        <v>-1.4097248634703059E-2</v>
      </c>
      <c r="X47" s="59"/>
      <c r="Y47" s="61"/>
      <c r="Z47" s="60">
        <f>SUM(Z40:Z46)+Z39</f>
        <v>3375.1167949999999</v>
      </c>
      <c r="AA47" s="40"/>
      <c r="AB47" s="43">
        <f t="shared" si="3"/>
        <v>129.42999999999938</v>
      </c>
      <c r="AC47" s="44">
        <f t="shared" si="4"/>
        <v>3.9877538461008333E-2</v>
      </c>
      <c r="AE47" s="59"/>
      <c r="AF47" s="61"/>
      <c r="AG47" s="60">
        <f>SUM(AG40:AG46)+AG39</f>
        <v>3486.1267950000001</v>
      </c>
      <c r="AH47" s="40"/>
      <c r="AI47" s="43">
        <f t="shared" si="5"/>
        <v>111.01000000000022</v>
      </c>
      <c r="AJ47" s="44">
        <f t="shared" si="6"/>
        <v>3.2890713638252099E-2</v>
      </c>
      <c r="AL47" s="59"/>
      <c r="AM47" s="61"/>
      <c r="AN47" s="60">
        <f>SUM(AN40:AN46)+AN39</f>
        <v>3548.8817949999998</v>
      </c>
      <c r="AO47" s="40"/>
      <c r="AP47" s="43">
        <f t="shared" si="7"/>
        <v>62.754999999999654</v>
      </c>
      <c r="AQ47" s="44">
        <f t="shared" si="8"/>
        <v>1.8001353275505189E-2</v>
      </c>
    </row>
    <row r="48" spans="2:43" x14ac:dyDescent="0.2">
      <c r="B48" s="27" t="s">
        <v>39</v>
      </c>
      <c r="C48" s="27"/>
      <c r="D48" s="62" t="s">
        <v>74</v>
      </c>
      <c r="E48" s="63"/>
      <c r="F48" s="28">
        <v>2.9072</v>
      </c>
      <c r="G48" s="64">
        <f>+$F$19</f>
        <v>500</v>
      </c>
      <c r="H48" s="26">
        <f>G48*F48</f>
        <v>1453.6</v>
      </c>
      <c r="I48" s="27"/>
      <c r="J48" s="28">
        <f>+F48</f>
        <v>2.9072</v>
      </c>
      <c r="K48" s="64">
        <f>+$F$19</f>
        <v>500</v>
      </c>
      <c r="L48" s="26">
        <f>K48*J48</f>
        <v>1453.6</v>
      </c>
      <c r="M48" s="27"/>
      <c r="N48" s="30">
        <f t="shared" si="41"/>
        <v>0</v>
      </c>
      <c r="O48" s="31">
        <f t="shared" si="26"/>
        <v>0</v>
      </c>
      <c r="Q48" s="28">
        <f>+$J48</f>
        <v>2.9072</v>
      </c>
      <c r="R48" s="64">
        <f>+$F$19</f>
        <v>500</v>
      </c>
      <c r="S48" s="26">
        <f>R48*Q48</f>
        <v>1453.6</v>
      </c>
      <c r="T48" s="27"/>
      <c r="U48" s="30">
        <f t="shared" si="1"/>
        <v>0</v>
      </c>
      <c r="V48" s="31">
        <f t="shared" si="2"/>
        <v>0</v>
      </c>
      <c r="X48" s="28">
        <f>+$J48</f>
        <v>2.9072</v>
      </c>
      <c r="Y48" s="64">
        <f>+$F$19</f>
        <v>500</v>
      </c>
      <c r="Z48" s="26">
        <f>Y48*X48</f>
        <v>1453.6</v>
      </c>
      <c r="AA48" s="27"/>
      <c r="AB48" s="30">
        <f t="shared" si="3"/>
        <v>0</v>
      </c>
      <c r="AC48" s="31">
        <f t="shared" si="4"/>
        <v>0</v>
      </c>
      <c r="AE48" s="28">
        <f>+$J48</f>
        <v>2.9072</v>
      </c>
      <c r="AF48" s="64">
        <f>+$F$19</f>
        <v>500</v>
      </c>
      <c r="AG48" s="26">
        <f>AF48*AE48</f>
        <v>1453.6</v>
      </c>
      <c r="AH48" s="27"/>
      <c r="AI48" s="30">
        <f t="shared" si="5"/>
        <v>0</v>
      </c>
      <c r="AJ48" s="31">
        <f t="shared" si="6"/>
        <v>0</v>
      </c>
      <c r="AL48" s="28">
        <f>+$J48</f>
        <v>2.9072</v>
      </c>
      <c r="AM48" s="64">
        <f>+$F$19</f>
        <v>500</v>
      </c>
      <c r="AN48" s="26">
        <f>AM48*AL48</f>
        <v>1453.6</v>
      </c>
      <c r="AO48" s="27"/>
      <c r="AP48" s="30">
        <f t="shared" si="7"/>
        <v>0</v>
      </c>
      <c r="AQ48" s="31">
        <f t="shared" si="8"/>
        <v>0</v>
      </c>
    </row>
    <row r="49" spans="2:43" ht="25.5" x14ac:dyDescent="0.2">
      <c r="B49" s="66" t="s">
        <v>40</v>
      </c>
      <c r="C49" s="27"/>
      <c r="D49" s="62" t="s">
        <v>74</v>
      </c>
      <c r="E49" s="63"/>
      <c r="F49" s="28">
        <v>1.6232</v>
      </c>
      <c r="G49" s="64">
        <f>G48</f>
        <v>500</v>
      </c>
      <c r="H49" s="26">
        <f>G49*F49</f>
        <v>811.6</v>
      </c>
      <c r="I49" s="27"/>
      <c r="J49" s="28">
        <f>+F49</f>
        <v>1.6232</v>
      </c>
      <c r="K49" s="64">
        <f>K48</f>
        <v>500</v>
      </c>
      <c r="L49" s="26">
        <f>K49*J49</f>
        <v>811.6</v>
      </c>
      <c r="M49" s="27"/>
      <c r="N49" s="30">
        <f t="shared" si="41"/>
        <v>0</v>
      </c>
      <c r="O49" s="31">
        <f t="shared" si="26"/>
        <v>0</v>
      </c>
      <c r="Q49" s="28">
        <f>+$J49</f>
        <v>1.6232</v>
      </c>
      <c r="R49" s="64">
        <f>R48</f>
        <v>500</v>
      </c>
      <c r="S49" s="26">
        <f>R49*Q49</f>
        <v>811.6</v>
      </c>
      <c r="T49" s="27"/>
      <c r="U49" s="30">
        <f t="shared" si="1"/>
        <v>0</v>
      </c>
      <c r="V49" s="31">
        <f t="shared" si="2"/>
        <v>0</v>
      </c>
      <c r="X49" s="28">
        <f>+$J49</f>
        <v>1.6232</v>
      </c>
      <c r="Y49" s="64">
        <f>Y48</f>
        <v>500</v>
      </c>
      <c r="Z49" s="26">
        <f>Y49*X49</f>
        <v>811.6</v>
      </c>
      <c r="AA49" s="27"/>
      <c r="AB49" s="30">
        <f t="shared" si="3"/>
        <v>0</v>
      </c>
      <c r="AC49" s="31">
        <f t="shared" si="4"/>
        <v>0</v>
      </c>
      <c r="AE49" s="28">
        <f>+$J49</f>
        <v>1.6232</v>
      </c>
      <c r="AF49" s="64">
        <f>AF48</f>
        <v>500</v>
      </c>
      <c r="AG49" s="26">
        <f>AF49*AE49</f>
        <v>811.6</v>
      </c>
      <c r="AH49" s="27"/>
      <c r="AI49" s="30">
        <f t="shared" si="5"/>
        <v>0</v>
      </c>
      <c r="AJ49" s="31">
        <f t="shared" si="6"/>
        <v>0</v>
      </c>
      <c r="AL49" s="28">
        <f>+$J49</f>
        <v>1.6232</v>
      </c>
      <c r="AM49" s="64">
        <f>AM48</f>
        <v>500</v>
      </c>
      <c r="AN49" s="26">
        <f>AM49*AL49</f>
        <v>811.6</v>
      </c>
      <c r="AO49" s="27"/>
      <c r="AP49" s="30">
        <f t="shared" si="7"/>
        <v>0</v>
      </c>
      <c r="AQ49" s="31">
        <f t="shared" si="8"/>
        <v>0</v>
      </c>
    </row>
    <row r="50" spans="2:43" ht="25.5" x14ac:dyDescent="0.2">
      <c r="B50" s="56" t="s">
        <v>41</v>
      </c>
      <c r="C50" s="35"/>
      <c r="D50" s="35"/>
      <c r="E50" s="35"/>
      <c r="F50" s="67"/>
      <c r="G50" s="59"/>
      <c r="H50" s="60">
        <f>SUM(H47:H49)</f>
        <v>5256.6043660000032</v>
      </c>
      <c r="I50" s="68"/>
      <c r="J50" s="69"/>
      <c r="K50" s="59"/>
      <c r="L50" s="60">
        <f>SUM(L47:L49)</f>
        <v>5557.2962950000001</v>
      </c>
      <c r="M50" s="68"/>
      <c r="N50" s="43">
        <f t="shared" si="41"/>
        <v>300.69192899999689</v>
      </c>
      <c r="O50" s="44">
        <f t="shared" si="26"/>
        <v>5.7202693614320357E-2</v>
      </c>
      <c r="Q50" s="69"/>
      <c r="R50" s="59"/>
      <c r="S50" s="60">
        <f>SUM(S47:S49)</f>
        <v>5510.8867950000003</v>
      </c>
      <c r="T50" s="68"/>
      <c r="U50" s="43">
        <f t="shared" si="1"/>
        <v>-46.409499999999753</v>
      </c>
      <c r="V50" s="44">
        <f t="shared" si="2"/>
        <v>-8.3510933260397182E-3</v>
      </c>
      <c r="X50" s="69"/>
      <c r="Y50" s="59"/>
      <c r="Z50" s="60">
        <f>SUM(Z47:Z49)</f>
        <v>5640.3167950000006</v>
      </c>
      <c r="AA50" s="68"/>
      <c r="AB50" s="43">
        <f t="shared" si="3"/>
        <v>129.43000000000029</v>
      </c>
      <c r="AC50" s="44">
        <f t="shared" si="4"/>
        <v>2.3486238207148707E-2</v>
      </c>
      <c r="AE50" s="69"/>
      <c r="AF50" s="59"/>
      <c r="AG50" s="60">
        <f>SUM(AG47:AG49)</f>
        <v>5751.3267950000009</v>
      </c>
      <c r="AH50" s="68"/>
      <c r="AI50" s="43">
        <f t="shared" si="5"/>
        <v>111.01000000000022</v>
      </c>
      <c r="AJ50" s="44">
        <f t="shared" si="6"/>
        <v>1.9681518615835159E-2</v>
      </c>
      <c r="AL50" s="69"/>
      <c r="AM50" s="59"/>
      <c r="AN50" s="60">
        <f>SUM(AN47:AN49)</f>
        <v>5814.0817950000001</v>
      </c>
      <c r="AO50" s="68"/>
      <c r="AP50" s="43">
        <f t="shared" si="7"/>
        <v>62.7549999999992</v>
      </c>
      <c r="AQ50" s="44">
        <f t="shared" si="8"/>
        <v>1.0911395272227647E-2</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264059.25</v>
      </c>
      <c r="L51" s="73">
        <f t="shared" ref="L51:L57" si="43">K51*J51</f>
        <v>1161.8607000000002</v>
      </c>
      <c r="M51" s="27"/>
      <c r="N51" s="30">
        <f t="shared" si="41"/>
        <v>-2.5856599999999617</v>
      </c>
      <c r="O51" s="74">
        <f t="shared" si="26"/>
        <v>-2.2205058891677596E-3</v>
      </c>
      <c r="Q51" s="72">
        <f>+J51</f>
        <v>4.4000000000000003E-3</v>
      </c>
      <c r="R51" s="64">
        <f>+$F$18+R45</f>
        <v>264059.25</v>
      </c>
      <c r="S51" s="73">
        <f t="shared" ref="S51:S57" si="44">R51*Q51</f>
        <v>1161.8607000000002</v>
      </c>
      <c r="T51" s="27"/>
      <c r="U51" s="30">
        <f t="shared" si="1"/>
        <v>0</v>
      </c>
      <c r="V51" s="74">
        <f t="shared" si="2"/>
        <v>0</v>
      </c>
      <c r="X51" s="72">
        <f>+Q51</f>
        <v>4.4000000000000003E-3</v>
      </c>
      <c r="Y51" s="64">
        <f>+$F$18+Y45</f>
        <v>264059.25</v>
      </c>
      <c r="Z51" s="73">
        <f t="shared" ref="Z51:Z57" si="45">Y51*X51</f>
        <v>1161.8607000000002</v>
      </c>
      <c r="AA51" s="27"/>
      <c r="AB51" s="30">
        <f t="shared" si="3"/>
        <v>0</v>
      </c>
      <c r="AC51" s="74">
        <f t="shared" si="4"/>
        <v>0</v>
      </c>
      <c r="AE51" s="72">
        <f>+X51</f>
        <v>4.4000000000000003E-3</v>
      </c>
      <c r="AF51" s="64">
        <f>+$F$18+AF45</f>
        <v>264059.25</v>
      </c>
      <c r="AG51" s="73">
        <f t="shared" ref="AG51:AG57" si="46">AF51*AE51</f>
        <v>1161.8607000000002</v>
      </c>
      <c r="AH51" s="27"/>
      <c r="AI51" s="30">
        <f t="shared" si="5"/>
        <v>0</v>
      </c>
      <c r="AJ51" s="74">
        <f t="shared" si="6"/>
        <v>0</v>
      </c>
      <c r="AL51" s="72">
        <f>+AE51</f>
        <v>4.4000000000000003E-3</v>
      </c>
      <c r="AM51" s="64">
        <f>+$F$18+AM45</f>
        <v>264059.25</v>
      </c>
      <c r="AN51" s="73">
        <f t="shared" ref="AN51:AN57" si="47">AM51*AL51</f>
        <v>1161.8607000000002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264059.25</v>
      </c>
      <c r="L52" s="73">
        <f t="shared" si="43"/>
        <v>343.27702499999998</v>
      </c>
      <c r="M52" s="27"/>
      <c r="N52" s="30">
        <f t="shared" si="41"/>
        <v>-0.76394500000003518</v>
      </c>
      <c r="O52" s="74">
        <f t="shared" si="26"/>
        <v>-2.2205058891678954E-3</v>
      </c>
      <c r="Q52" s="72">
        <f>+J52</f>
        <v>1.2999999999999999E-3</v>
      </c>
      <c r="R52" s="64">
        <f>R51</f>
        <v>264059.25</v>
      </c>
      <c r="S52" s="73">
        <f t="shared" si="44"/>
        <v>343.27702499999998</v>
      </c>
      <c r="T52" s="27"/>
      <c r="U52" s="30">
        <f t="shared" si="1"/>
        <v>0</v>
      </c>
      <c r="V52" s="74">
        <f t="shared" si="2"/>
        <v>0</v>
      </c>
      <c r="X52" s="72">
        <f>+Q52</f>
        <v>1.2999999999999999E-3</v>
      </c>
      <c r="Y52" s="64">
        <f>Y51</f>
        <v>264059.25</v>
      </c>
      <c r="Z52" s="73">
        <f t="shared" si="45"/>
        <v>343.27702499999998</v>
      </c>
      <c r="AA52" s="27"/>
      <c r="AB52" s="30">
        <f t="shared" si="3"/>
        <v>0</v>
      </c>
      <c r="AC52" s="74">
        <f t="shared" si="4"/>
        <v>0</v>
      </c>
      <c r="AE52" s="72">
        <f>+X52</f>
        <v>1.2999999999999999E-3</v>
      </c>
      <c r="AF52" s="64">
        <f>AF51</f>
        <v>264059.25</v>
      </c>
      <c r="AG52" s="73">
        <f t="shared" si="46"/>
        <v>343.27702499999998</v>
      </c>
      <c r="AH52" s="27"/>
      <c r="AI52" s="30">
        <f t="shared" si="5"/>
        <v>0</v>
      </c>
      <c r="AJ52" s="74">
        <f t="shared" si="6"/>
        <v>0</v>
      </c>
      <c r="AL52" s="72">
        <f>+AE52</f>
        <v>1.2999999999999999E-3</v>
      </c>
      <c r="AM52" s="64">
        <f>AM51</f>
        <v>264059.25</v>
      </c>
      <c r="AN52" s="73">
        <f t="shared" si="47"/>
        <v>343.27702499999998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34635.281696000005</v>
      </c>
      <c r="I61" s="100"/>
      <c r="J61" s="101"/>
      <c r="K61" s="101"/>
      <c r="L61" s="99">
        <f>SUM(L51:L57,L50)</f>
        <v>34932.624020000003</v>
      </c>
      <c r="M61" s="102"/>
      <c r="N61" s="103">
        <f t="shared" ref="N61" si="48">L61-H61</f>
        <v>297.34232399999746</v>
      </c>
      <c r="O61" s="104">
        <f t="shared" ref="O61" si="49">IF((H61)=0,"",(N61/H61))</f>
        <v>8.58495468897362E-3</v>
      </c>
      <c r="Q61" s="101"/>
      <c r="R61" s="101"/>
      <c r="S61" s="99">
        <f>SUM(S51:S57,S50)</f>
        <v>34886.214520000001</v>
      </c>
      <c r="T61" s="102"/>
      <c r="U61" s="103">
        <f t="shared" si="1"/>
        <v>-46.409500000001572</v>
      </c>
      <c r="V61" s="104">
        <f>IF((L61)=0,"",(U61/L61))</f>
        <v>-1.328543197139462E-3</v>
      </c>
      <c r="X61" s="101"/>
      <c r="Y61" s="101"/>
      <c r="Z61" s="99">
        <f>SUM(Z51:Z57,Z50)</f>
        <v>35015.644520000002</v>
      </c>
      <c r="AA61" s="102"/>
      <c r="AB61" s="103">
        <f t="shared" si="3"/>
        <v>129.43000000000029</v>
      </c>
      <c r="AC61" s="104">
        <f>IF((S61)=0,"",(AB61/S61))</f>
        <v>3.7100614606895527E-3</v>
      </c>
      <c r="AE61" s="101"/>
      <c r="AF61" s="101"/>
      <c r="AG61" s="99">
        <f>SUM(AG51:AG57,AG50)</f>
        <v>35126.654519999996</v>
      </c>
      <c r="AH61" s="102"/>
      <c r="AI61" s="103">
        <f t="shared" ref="AI61:AI65" si="50">AG61-Z61</f>
        <v>111.00999999999476</v>
      </c>
      <c r="AJ61" s="104">
        <f>IF((Z61)=0,"",(AI61/Z61))</f>
        <v>3.170297206341263E-3</v>
      </c>
      <c r="AL61" s="101"/>
      <c r="AM61" s="101"/>
      <c r="AN61" s="99">
        <f>SUM(AN51:AN57,AN50)</f>
        <v>35189.409520000001</v>
      </c>
      <c r="AO61" s="102"/>
      <c r="AP61" s="103">
        <f t="shared" ref="AP61:AP65" si="51">AN61-AG61</f>
        <v>62.755000000004657</v>
      </c>
      <c r="AQ61" s="104">
        <f>IF((AG61)=0,"",(AP61/AG61))</f>
        <v>1.7865350645412008E-3</v>
      </c>
    </row>
    <row r="62" spans="2:43" x14ac:dyDescent="0.2">
      <c r="B62" s="105" t="s">
        <v>52</v>
      </c>
      <c r="C62" s="21"/>
      <c r="D62" s="21"/>
      <c r="E62" s="21"/>
      <c r="F62" s="106">
        <v>0.13</v>
      </c>
      <c r="G62" s="107"/>
      <c r="H62" s="108">
        <f>H61*F62</f>
        <v>4502.5866204800004</v>
      </c>
      <c r="I62" s="109"/>
      <c r="J62" s="110">
        <v>0.13</v>
      </c>
      <c r="K62" s="109"/>
      <c r="L62" s="111">
        <f>L61*J62</f>
        <v>4541.2411226000004</v>
      </c>
      <c r="M62" s="112"/>
      <c r="N62" s="113">
        <f t="shared" si="41"/>
        <v>38.654502119999961</v>
      </c>
      <c r="O62" s="114">
        <f t="shared" si="26"/>
        <v>8.5849546889736859E-3</v>
      </c>
      <c r="Q62" s="110">
        <v>0.13</v>
      </c>
      <c r="R62" s="109"/>
      <c r="S62" s="111">
        <f>S61*Q62</f>
        <v>4535.2078876000005</v>
      </c>
      <c r="T62" s="112"/>
      <c r="U62" s="113">
        <f t="shared" si="1"/>
        <v>-6.0332349999998769</v>
      </c>
      <c r="V62" s="114">
        <f t="shared" ref="V62:V71" si="52">IF((L62)=0,"",(U62/L62))</f>
        <v>-1.3285431971393901E-3</v>
      </c>
      <c r="X62" s="110">
        <v>0.13</v>
      </c>
      <c r="Y62" s="109"/>
      <c r="Z62" s="111">
        <f>Z61*X62</f>
        <v>4552.0337876000003</v>
      </c>
      <c r="AA62" s="112"/>
      <c r="AB62" s="113">
        <f t="shared" si="3"/>
        <v>16.82589999999982</v>
      </c>
      <c r="AC62" s="114">
        <f t="shared" ref="AC62:AC71" si="53">IF((S62)=0,"",(AB62/S62))</f>
        <v>3.7100614606895045E-3</v>
      </c>
      <c r="AE62" s="110">
        <v>0.13</v>
      </c>
      <c r="AF62" s="109"/>
      <c r="AG62" s="111">
        <f>AG61*AE62</f>
        <v>4566.4650875999996</v>
      </c>
      <c r="AH62" s="112"/>
      <c r="AI62" s="113">
        <f t="shared" si="50"/>
        <v>14.431299999999283</v>
      </c>
      <c r="AJ62" s="114">
        <f t="shared" ref="AJ62:AJ71" si="54">IF((Z62)=0,"",(AI62/Z62))</f>
        <v>3.1702972063412552E-3</v>
      </c>
      <c r="AL62" s="110">
        <v>0.13</v>
      </c>
      <c r="AM62" s="109"/>
      <c r="AN62" s="111">
        <f>AN61*AL62</f>
        <v>4574.6232376000007</v>
      </c>
      <c r="AO62" s="112"/>
      <c r="AP62" s="113">
        <f t="shared" si="51"/>
        <v>8.1581500000011147</v>
      </c>
      <c r="AQ62" s="114">
        <f t="shared" ref="AQ62:AQ71" si="55">IF((AG62)=0,"",(AP62/AG62))</f>
        <v>1.7865350645413123E-3</v>
      </c>
    </row>
    <row r="63" spans="2:43" x14ac:dyDescent="0.2">
      <c r="B63" s="115" t="s">
        <v>53</v>
      </c>
      <c r="C63" s="21"/>
      <c r="D63" s="21"/>
      <c r="E63" s="21"/>
      <c r="F63" s="116"/>
      <c r="G63" s="107"/>
      <c r="H63" s="108">
        <f>H61+H62</f>
        <v>39137.868316480002</v>
      </c>
      <c r="I63" s="109"/>
      <c r="J63" s="109"/>
      <c r="K63" s="109"/>
      <c r="L63" s="111">
        <f>L61+L62</f>
        <v>39473.8651426</v>
      </c>
      <c r="M63" s="112"/>
      <c r="N63" s="113">
        <f t="shared" si="41"/>
        <v>335.99682611999742</v>
      </c>
      <c r="O63" s="114">
        <f t="shared" si="26"/>
        <v>8.5849546889736287E-3</v>
      </c>
      <c r="Q63" s="109"/>
      <c r="R63" s="109"/>
      <c r="S63" s="111">
        <f>S61+S62</f>
        <v>39421.422407600003</v>
      </c>
      <c r="T63" s="112"/>
      <c r="U63" s="113">
        <f t="shared" si="1"/>
        <v>-52.442734999996901</v>
      </c>
      <c r="V63" s="114">
        <f t="shared" si="52"/>
        <v>-1.3285431971393387E-3</v>
      </c>
      <c r="X63" s="109"/>
      <c r="Y63" s="109"/>
      <c r="Z63" s="111">
        <f>Z61+Z62</f>
        <v>39567.678307599999</v>
      </c>
      <c r="AA63" s="112"/>
      <c r="AB63" s="113">
        <f t="shared" si="3"/>
        <v>146.25589999999647</v>
      </c>
      <c r="AC63" s="114">
        <f t="shared" si="53"/>
        <v>3.7100614606894551E-3</v>
      </c>
      <c r="AE63" s="109"/>
      <c r="AF63" s="109"/>
      <c r="AG63" s="111">
        <f>AG61+AG62</f>
        <v>39693.119607599998</v>
      </c>
      <c r="AH63" s="112"/>
      <c r="AI63" s="113">
        <f t="shared" si="50"/>
        <v>125.44129999999859</v>
      </c>
      <c r="AJ63" s="114">
        <f t="shared" si="54"/>
        <v>3.1702972063413775E-3</v>
      </c>
      <c r="AL63" s="109"/>
      <c r="AM63" s="109"/>
      <c r="AN63" s="111">
        <f>AN61+AN62</f>
        <v>39764.032757599998</v>
      </c>
      <c r="AO63" s="112"/>
      <c r="AP63" s="113">
        <f t="shared" si="51"/>
        <v>70.913150000000314</v>
      </c>
      <c r="AQ63" s="114">
        <f t="shared" si="55"/>
        <v>1.7865350645410762E-3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9" t="s">
        <v>55</v>
      </c>
      <c r="C65" s="269"/>
      <c r="D65" s="269"/>
      <c r="E65" s="120"/>
      <c r="F65" s="121"/>
      <c r="G65" s="122"/>
      <c r="H65" s="123">
        <f>H63+H64</f>
        <v>39137.868316480002</v>
      </c>
      <c r="I65" s="124"/>
      <c r="J65" s="124"/>
      <c r="K65" s="124"/>
      <c r="L65" s="125">
        <f>L63+L64</f>
        <v>39473.8651426</v>
      </c>
      <c r="M65" s="126"/>
      <c r="N65" s="127">
        <f t="shared" si="41"/>
        <v>335.99682611999742</v>
      </c>
      <c r="O65" s="128">
        <f t="shared" si="26"/>
        <v>8.5849546889736287E-3</v>
      </c>
      <c r="Q65" s="124"/>
      <c r="R65" s="124"/>
      <c r="S65" s="125">
        <f>S63+S64</f>
        <v>39421.422407600003</v>
      </c>
      <c r="T65" s="126"/>
      <c r="U65" s="127">
        <f t="shared" si="1"/>
        <v>-52.442734999996901</v>
      </c>
      <c r="V65" s="128">
        <f t="shared" si="52"/>
        <v>-1.3285431971393387E-3</v>
      </c>
      <c r="X65" s="124"/>
      <c r="Y65" s="124"/>
      <c r="Z65" s="125">
        <f>Z63+Z64</f>
        <v>39567.678307599999</v>
      </c>
      <c r="AA65" s="126"/>
      <c r="AB65" s="127">
        <f t="shared" si="3"/>
        <v>146.25589999999647</v>
      </c>
      <c r="AC65" s="128">
        <f t="shared" si="53"/>
        <v>3.7100614606894551E-3</v>
      </c>
      <c r="AE65" s="124"/>
      <c r="AF65" s="124"/>
      <c r="AG65" s="125">
        <f>AG63+AG64</f>
        <v>39693.119607599998</v>
      </c>
      <c r="AH65" s="126"/>
      <c r="AI65" s="127">
        <f t="shared" si="50"/>
        <v>125.44129999999859</v>
      </c>
      <c r="AJ65" s="128">
        <f t="shared" si="54"/>
        <v>3.1702972063413775E-3</v>
      </c>
      <c r="AL65" s="124"/>
      <c r="AM65" s="124"/>
      <c r="AN65" s="125">
        <f>AN63+AN64</f>
        <v>39764.032757599998</v>
      </c>
      <c r="AO65" s="126"/>
      <c r="AP65" s="127">
        <f t="shared" si="51"/>
        <v>70.913150000000314</v>
      </c>
      <c r="AQ65" s="128">
        <f t="shared" si="55"/>
        <v>1.7865350645410762E-3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36631.511696000001</v>
      </c>
      <c r="I67" s="140"/>
      <c r="J67" s="141"/>
      <c r="K67" s="141"/>
      <c r="L67" s="139">
        <f>SUM(L58:L59,L50,L51:L54)</f>
        <v>36928.854019999999</v>
      </c>
      <c r="M67" s="142"/>
      <c r="N67" s="143">
        <f t="shared" ref="N67:N71" si="56">L67-H67</f>
        <v>297.34232399999746</v>
      </c>
      <c r="O67" s="104">
        <f t="shared" ref="O67:O71" si="57">IF((H67)=0,"",(N67/H67))</f>
        <v>8.1171185745104249E-3</v>
      </c>
      <c r="Q67" s="141"/>
      <c r="R67" s="141"/>
      <c r="S67" s="139">
        <f>SUM(S58:S59,S50,S51:S54)</f>
        <v>36882.444519999997</v>
      </c>
      <c r="T67" s="142"/>
      <c r="U67" s="143">
        <f t="shared" si="1"/>
        <v>-46.409500000001572</v>
      </c>
      <c r="V67" s="104">
        <f t="shared" si="52"/>
        <v>-1.2567273269532553E-3</v>
      </c>
      <c r="X67" s="141"/>
      <c r="Y67" s="141"/>
      <c r="Z67" s="139">
        <f>SUM(Z58:Z59,Z50,Z51:Z54)</f>
        <v>37011.874519999998</v>
      </c>
      <c r="AA67" s="142"/>
      <c r="AB67" s="143">
        <f t="shared" si="3"/>
        <v>129.43000000000029</v>
      </c>
      <c r="AC67" s="104">
        <f t="shared" si="53"/>
        <v>3.5092576342062995E-3</v>
      </c>
      <c r="AE67" s="141"/>
      <c r="AF67" s="141"/>
      <c r="AG67" s="139">
        <f>SUM(AG58:AG59,AG50,AG51:AG54)</f>
        <v>37122.88452</v>
      </c>
      <c r="AH67" s="142"/>
      <c r="AI67" s="143">
        <f t="shared" ref="AI67:AI71" si="58">AG67-Z67</f>
        <v>111.01000000000204</v>
      </c>
      <c r="AJ67" s="104">
        <f t="shared" si="54"/>
        <v>2.9993076935353785E-3</v>
      </c>
      <c r="AL67" s="141"/>
      <c r="AM67" s="141"/>
      <c r="AN67" s="139">
        <f>SUM(AN58:AN59,AN50,AN51:AN54)</f>
        <v>37185.639519999997</v>
      </c>
      <c r="AO67" s="142"/>
      <c r="AP67" s="143">
        <f t="shared" ref="AP67:AP71" si="59">AN67-AG67</f>
        <v>62.754999999997381</v>
      </c>
      <c r="AQ67" s="104">
        <f t="shared" si="55"/>
        <v>1.6904666976023388E-3</v>
      </c>
    </row>
    <row r="68" spans="1:43" s="85" customFormat="1" x14ac:dyDescent="0.2">
      <c r="B68" s="144" t="s">
        <v>52</v>
      </c>
      <c r="C68" s="79"/>
      <c r="D68" s="79"/>
      <c r="E68" s="79"/>
      <c r="F68" s="145">
        <v>0.13</v>
      </c>
      <c r="G68" s="138"/>
      <c r="H68" s="146">
        <f>H67*F68</f>
        <v>4762.0965204800004</v>
      </c>
      <c r="I68" s="147"/>
      <c r="J68" s="148">
        <v>0.13</v>
      </c>
      <c r="K68" s="149"/>
      <c r="L68" s="150">
        <f>L67*J68</f>
        <v>4800.7510226000004</v>
      </c>
      <c r="M68" s="151"/>
      <c r="N68" s="152">
        <f t="shared" si="56"/>
        <v>38.654502119999961</v>
      </c>
      <c r="O68" s="114">
        <f t="shared" si="57"/>
        <v>8.1171185745104856E-3</v>
      </c>
      <c r="Q68" s="148">
        <v>0.13</v>
      </c>
      <c r="R68" s="149"/>
      <c r="S68" s="150">
        <f>S67*Q68</f>
        <v>4794.7177875999996</v>
      </c>
      <c r="T68" s="151"/>
      <c r="U68" s="152">
        <f t="shared" si="1"/>
        <v>-6.0332350000007864</v>
      </c>
      <c r="V68" s="114">
        <f t="shared" si="52"/>
        <v>-1.2567273269533763E-3</v>
      </c>
      <c r="X68" s="148">
        <v>0.13</v>
      </c>
      <c r="Y68" s="149"/>
      <c r="Z68" s="150">
        <f>Z67*X68</f>
        <v>4811.5436875999994</v>
      </c>
      <c r="AA68" s="151"/>
      <c r="AB68" s="152">
        <f t="shared" si="3"/>
        <v>16.82589999999982</v>
      </c>
      <c r="AC68" s="114">
        <f t="shared" si="53"/>
        <v>3.5092576342062544E-3</v>
      </c>
      <c r="AE68" s="148">
        <v>0.13</v>
      </c>
      <c r="AF68" s="149"/>
      <c r="AG68" s="150">
        <f>AG67*AE68</f>
        <v>4825.9749876000005</v>
      </c>
      <c r="AH68" s="151"/>
      <c r="AI68" s="152">
        <f t="shared" si="58"/>
        <v>14.431300000001102</v>
      </c>
      <c r="AJ68" s="114">
        <f t="shared" si="54"/>
        <v>2.9993076935355524E-3</v>
      </c>
      <c r="AL68" s="148">
        <v>0.13</v>
      </c>
      <c r="AM68" s="149"/>
      <c r="AN68" s="150">
        <f>AN67*AL68</f>
        <v>4834.1331375999998</v>
      </c>
      <c r="AO68" s="151"/>
      <c r="AP68" s="152">
        <f t="shared" si="59"/>
        <v>8.1581499999992957</v>
      </c>
      <c r="AQ68" s="114">
        <f t="shared" si="55"/>
        <v>1.6904666976022631E-3</v>
      </c>
    </row>
    <row r="69" spans="1:43" s="85" customFormat="1" x14ac:dyDescent="0.2">
      <c r="B69" s="153" t="s">
        <v>53</v>
      </c>
      <c r="C69" s="79"/>
      <c r="D69" s="79"/>
      <c r="E69" s="79"/>
      <c r="F69" s="154"/>
      <c r="G69" s="155"/>
      <c r="H69" s="146">
        <f>H67+H68</f>
        <v>41393.608216480003</v>
      </c>
      <c r="I69" s="147"/>
      <c r="J69" s="147"/>
      <c r="K69" s="147"/>
      <c r="L69" s="150">
        <f>L67+L68</f>
        <v>41729.6050426</v>
      </c>
      <c r="M69" s="151"/>
      <c r="N69" s="152">
        <f t="shared" si="56"/>
        <v>335.99682611999742</v>
      </c>
      <c r="O69" s="114">
        <f t="shared" si="57"/>
        <v>8.1171185745104301E-3</v>
      </c>
      <c r="Q69" s="147"/>
      <c r="R69" s="147"/>
      <c r="S69" s="150">
        <f>S67+S68</f>
        <v>41677.162307599996</v>
      </c>
      <c r="T69" s="151"/>
      <c r="U69" s="152">
        <f t="shared" si="1"/>
        <v>-52.442735000004177</v>
      </c>
      <c r="V69" s="114">
        <f t="shared" si="52"/>
        <v>-1.2567273269533127E-3</v>
      </c>
      <c r="X69" s="147"/>
      <c r="Y69" s="147"/>
      <c r="Z69" s="150">
        <f>Z67+Z68</f>
        <v>41823.4182076</v>
      </c>
      <c r="AA69" s="151"/>
      <c r="AB69" s="152">
        <f t="shared" si="3"/>
        <v>146.25590000000375</v>
      </c>
      <c r="AC69" s="114">
        <f t="shared" si="53"/>
        <v>3.5092576342063819E-3</v>
      </c>
      <c r="AE69" s="147"/>
      <c r="AF69" s="147"/>
      <c r="AG69" s="150">
        <f>AG67+AG68</f>
        <v>41948.859507599998</v>
      </c>
      <c r="AH69" s="151"/>
      <c r="AI69" s="152">
        <f t="shared" si="58"/>
        <v>125.44129999999859</v>
      </c>
      <c r="AJ69" s="114">
        <f t="shared" si="54"/>
        <v>2.9993076935352896E-3</v>
      </c>
      <c r="AL69" s="147"/>
      <c r="AM69" s="147"/>
      <c r="AN69" s="150">
        <f>AN67+AN68</f>
        <v>42019.772657599999</v>
      </c>
      <c r="AO69" s="151"/>
      <c r="AP69" s="152">
        <f t="shared" si="59"/>
        <v>70.913150000000314</v>
      </c>
      <c r="AQ69" s="114">
        <f t="shared" si="55"/>
        <v>1.6904666976024169E-3</v>
      </c>
    </row>
    <row r="70" spans="1: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7" t="s">
        <v>57</v>
      </c>
      <c r="C71" s="267"/>
      <c r="D71" s="267"/>
      <c r="E71" s="158"/>
      <c r="F71" s="159"/>
      <c r="G71" s="160"/>
      <c r="H71" s="161">
        <f>SUM(H69:H70)</f>
        <v>41393.608216480003</v>
      </c>
      <c r="I71" s="162"/>
      <c r="J71" s="162"/>
      <c r="K71" s="162"/>
      <c r="L71" s="163">
        <f>SUM(L69:L70)</f>
        <v>41729.6050426</v>
      </c>
      <c r="M71" s="164"/>
      <c r="N71" s="165">
        <f t="shared" si="56"/>
        <v>335.99682611999742</v>
      </c>
      <c r="O71" s="166">
        <f t="shared" si="57"/>
        <v>8.1171185745104301E-3</v>
      </c>
      <c r="Q71" s="162"/>
      <c r="R71" s="162"/>
      <c r="S71" s="163">
        <f>SUM(S69:S70)</f>
        <v>41677.162307599996</v>
      </c>
      <c r="T71" s="164"/>
      <c r="U71" s="165">
        <f t="shared" si="1"/>
        <v>-52.442735000004177</v>
      </c>
      <c r="V71" s="166">
        <f t="shared" si="52"/>
        <v>-1.2567273269533127E-3</v>
      </c>
      <c r="X71" s="162"/>
      <c r="Y71" s="162"/>
      <c r="Z71" s="163">
        <f>SUM(Z69:Z70)</f>
        <v>41823.4182076</v>
      </c>
      <c r="AA71" s="164"/>
      <c r="AB71" s="165">
        <f t="shared" si="3"/>
        <v>146.25590000000375</v>
      </c>
      <c r="AC71" s="166">
        <f t="shared" si="53"/>
        <v>3.5092576342063819E-3</v>
      </c>
      <c r="AE71" s="162"/>
      <c r="AF71" s="162"/>
      <c r="AG71" s="163">
        <f>SUM(AG69:AG70)</f>
        <v>41948.859507599998</v>
      </c>
      <c r="AH71" s="164"/>
      <c r="AI71" s="165">
        <f t="shared" si="58"/>
        <v>125.44129999999859</v>
      </c>
      <c r="AJ71" s="166">
        <f t="shared" si="54"/>
        <v>2.9993076935352896E-3</v>
      </c>
      <c r="AL71" s="162"/>
      <c r="AM71" s="162"/>
      <c r="AN71" s="163">
        <f>SUM(AN69:AN70)</f>
        <v>42019.772657599999</v>
      </c>
      <c r="AO71" s="164"/>
      <c r="AP71" s="165">
        <f t="shared" si="59"/>
        <v>70.913150000000314</v>
      </c>
      <c r="AQ71" s="166">
        <f t="shared" si="55"/>
        <v>1.6904666976024169E-3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view="pageBreakPreview" zoomScale="70" zoomScaleNormal="70" zoomScaleSheetLayoutView="70" workbookViewId="0">
      <selection activeCell="G27" sqref="G27"/>
    </sheetView>
  </sheetViews>
  <sheetFormatPr defaultRowHeight="15" x14ac:dyDescent="0.25"/>
  <cols>
    <col min="1" max="1" width="1.85546875" style="197" customWidth="1"/>
    <col min="2" max="2" width="22" style="197" customWidth="1"/>
    <col min="3" max="3" width="33.85546875" style="197" customWidth="1"/>
    <col min="4" max="4" width="15.85546875" style="197" customWidth="1"/>
    <col min="5" max="5" width="21.28515625" style="197" customWidth="1"/>
    <col min="6" max="7" width="17.28515625" style="197" customWidth="1"/>
    <col min="8" max="8" width="16.5703125" style="197" customWidth="1"/>
    <col min="9" max="9" width="18.42578125" style="197" customWidth="1"/>
    <col min="10" max="10" width="1.7109375" style="197" customWidth="1"/>
    <col min="11" max="16384" width="9.140625" style="197"/>
  </cols>
  <sheetData>
    <row r="1" spans="2:9" ht="6.75" customHeight="1" thickBot="1" x14ac:dyDescent="0.3"/>
    <row r="2" spans="2:9" ht="15.75" thickBot="1" x14ac:dyDescent="0.3">
      <c r="B2" s="253" t="s">
        <v>127</v>
      </c>
      <c r="C2" s="254"/>
      <c r="D2" s="254"/>
      <c r="E2" s="254"/>
      <c r="F2" s="254"/>
      <c r="G2" s="254"/>
      <c r="H2" s="254"/>
      <c r="I2" s="255"/>
    </row>
    <row r="3" spans="2:9" ht="49.5" customHeight="1" thickBot="1" x14ac:dyDescent="0.3">
      <c r="B3" s="246" t="s">
        <v>81</v>
      </c>
      <c r="C3" s="198"/>
      <c r="D3" s="198" t="s">
        <v>82</v>
      </c>
      <c r="E3" s="198" t="s">
        <v>9</v>
      </c>
      <c r="F3" s="198" t="s">
        <v>11</v>
      </c>
      <c r="G3" s="198" t="s">
        <v>13</v>
      </c>
      <c r="H3" s="198" t="s">
        <v>15</v>
      </c>
      <c r="I3" s="198" t="s">
        <v>17</v>
      </c>
    </row>
    <row r="4" spans="2:9" ht="15" customHeight="1" x14ac:dyDescent="0.25">
      <c r="B4" s="250" t="s">
        <v>83</v>
      </c>
      <c r="C4" s="199" t="s">
        <v>84</v>
      </c>
      <c r="D4" s="236">
        <f>+'Res (800)'!H23+'Res (800)'!H29</f>
        <v>28.39</v>
      </c>
      <c r="E4" s="237">
        <f>+'Res (800)'!L23+'Res (800)'!L29</f>
        <v>28.400000000000002</v>
      </c>
      <c r="F4" s="205">
        <f>+'Res (800)'!S23+'Res (800)'!S29</f>
        <v>28.659999999999997</v>
      </c>
      <c r="G4" s="205">
        <f>+'Res (800)'!Z23+'Res (800)'!Z29</f>
        <v>28.869999999999997</v>
      </c>
      <c r="H4" s="205">
        <f>+'Res (800)'!AG23+'Res (800)'!AG29</f>
        <v>28.73</v>
      </c>
      <c r="I4" s="206">
        <f>+'Res (800)'!AN23+'Res (800)'!AN29</f>
        <v>28.01</v>
      </c>
    </row>
    <row r="5" spans="2:9" x14ac:dyDescent="0.25">
      <c r="B5" s="251"/>
      <c r="C5" s="203" t="s">
        <v>85</v>
      </c>
      <c r="D5" s="238"/>
      <c r="E5" s="239">
        <f>+'Res (800)'!N23+'Res (800)'!N29</f>
        <v>1.000000000000334E-2</v>
      </c>
      <c r="F5" s="205">
        <f>+'Res (800)'!U23+'Res (800)'!U29</f>
        <v>0.25999999999999623</v>
      </c>
      <c r="G5" s="205">
        <f>+'Res (800)'!AB23+'Res (800)'!AB29</f>
        <v>0.21000000000000085</v>
      </c>
      <c r="H5" s="205">
        <f>+'Res (800)'!AI23+'Res (800)'!AI29</f>
        <v>-0.13999999999999879</v>
      </c>
      <c r="I5" s="206">
        <f>+'Res (800)'!AP23+'Res (800)'!AP29</f>
        <v>-0.71999999999999886</v>
      </c>
    </row>
    <row r="6" spans="2:9" x14ac:dyDescent="0.25">
      <c r="B6" s="251"/>
      <c r="C6" s="207" t="s">
        <v>86</v>
      </c>
      <c r="D6" s="240"/>
      <c r="E6" s="241">
        <f>E5/D4</f>
        <v>3.5223670306457695E-4</v>
      </c>
      <c r="F6" s="219">
        <f t="shared" ref="F6:I6" si="0">F5/E4</f>
        <v>9.1549295774646551E-3</v>
      </c>
      <c r="G6" s="219">
        <f t="shared" si="0"/>
        <v>7.3272854152128704E-3</v>
      </c>
      <c r="H6" s="219">
        <f t="shared" si="0"/>
        <v>-4.8493245583650438E-3</v>
      </c>
      <c r="I6" s="220">
        <f t="shared" si="0"/>
        <v>-2.5060911938739952E-2</v>
      </c>
    </row>
    <row r="7" spans="2:9" x14ac:dyDescent="0.25">
      <c r="B7" s="251"/>
      <c r="C7" s="207" t="s">
        <v>87</v>
      </c>
      <c r="D7" s="240"/>
      <c r="E7" s="242">
        <f>+'Res (800)'!O81</f>
        <v>-1.526669623570544E-3</v>
      </c>
      <c r="F7" s="209">
        <f>+'Res (800)'!V81</f>
        <v>1.9350457509410206E-3</v>
      </c>
      <c r="G7" s="209">
        <f>+'Res (800)'!AC81</f>
        <v>1.5908770073466293E-3</v>
      </c>
      <c r="H7" s="209">
        <f>+'Res (800)'!AJ81</f>
        <v>-1.0832650271387168E-3</v>
      </c>
      <c r="I7" s="210">
        <f>+'Res (800)'!AQ81</f>
        <v>-5.2948759269066644E-3</v>
      </c>
    </row>
    <row r="8" spans="2:9" ht="15.75" thickBot="1" x14ac:dyDescent="0.3">
      <c r="B8" s="252"/>
      <c r="C8" s="211" t="s">
        <v>88</v>
      </c>
      <c r="D8" s="243"/>
      <c r="E8" s="244">
        <f>+'Res (800)'!O65</f>
        <v>-1.3152323904922828E-2</v>
      </c>
      <c r="F8" s="213">
        <f>+'Res (800)'!V65</f>
        <v>1.373843824649075E-2</v>
      </c>
      <c r="G8" s="213">
        <f>+'Res (800)'!AC65</f>
        <v>1.5908770073466293E-3</v>
      </c>
      <c r="H8" s="213">
        <f>+'Res (800)'!AJ65</f>
        <v>-1.0832650271387168E-3</v>
      </c>
      <c r="I8" s="214">
        <f>+'Res (800)'!AQ65</f>
        <v>-5.2948759269066644E-3</v>
      </c>
    </row>
    <row r="9" spans="2:9" x14ac:dyDescent="0.25">
      <c r="B9" s="250" t="s">
        <v>120</v>
      </c>
      <c r="C9" s="199" t="s">
        <v>84</v>
      </c>
      <c r="D9" s="236">
        <f>+'Res (232)'!H23+'Res (232)'!H29</f>
        <v>15.098800000000001</v>
      </c>
      <c r="E9" s="237">
        <f>+'Res (232)'!L23+'Res (232)'!L29</f>
        <v>17.437600000000003</v>
      </c>
      <c r="F9" s="205">
        <f>+'Res (232)'!S23+'Res (232)'!S29</f>
        <v>20.083199999999998</v>
      </c>
      <c r="G9" s="205">
        <f>+'Res (232)'!Z23+'Res (232)'!Z29</f>
        <v>22.905999999999999</v>
      </c>
      <c r="H9" s="205">
        <f>+'Res (232)'!AG23+'Res (232)'!AG29</f>
        <v>25.662800000000001</v>
      </c>
      <c r="I9" s="206">
        <f>+'Res (232)'!AN23+'Res (232)'!AN29</f>
        <v>28.01</v>
      </c>
    </row>
    <row r="10" spans="2:9" x14ac:dyDescent="0.25">
      <c r="B10" s="251"/>
      <c r="C10" s="203" t="s">
        <v>85</v>
      </c>
      <c r="D10" s="238"/>
      <c r="E10" s="239">
        <f>+'Res (232)'!N23+'Res (232)'!N29</f>
        <v>2.3388000000000018</v>
      </c>
      <c r="F10" s="205">
        <f>+'Res (232)'!U23+'Res (232)'!U29</f>
        <v>2.6455999999999968</v>
      </c>
      <c r="G10" s="205">
        <f>+'Res (232)'!AB23+'Res (232)'!AB29</f>
        <v>2.8228000000000004</v>
      </c>
      <c r="H10" s="205">
        <f>+'Res (232)'!AI23+'Res (232)'!AI29</f>
        <v>2.7568000000000015</v>
      </c>
      <c r="I10" s="206">
        <f>+'Res (232)'!AP23+'Res (232)'!AP29</f>
        <v>2.3472000000000013</v>
      </c>
    </row>
    <row r="11" spans="2:9" x14ac:dyDescent="0.25">
      <c r="B11" s="251"/>
      <c r="C11" s="207" t="s">
        <v>86</v>
      </c>
      <c r="D11" s="240"/>
      <c r="E11" s="241">
        <f>E10/D9</f>
        <v>0.15489972713063302</v>
      </c>
      <c r="F11" s="219">
        <f t="shared" ref="F11" si="1">F10/E9</f>
        <v>0.15171812634766232</v>
      </c>
      <c r="G11" s="219">
        <f t="shared" ref="G11" si="2">G10/F9</f>
        <v>0.14055528999362654</v>
      </c>
      <c r="H11" s="219">
        <f t="shared" ref="H11" si="3">H10/G9</f>
        <v>0.1203527460054135</v>
      </c>
      <c r="I11" s="220">
        <f t="shared" ref="I11" si="4">I10/H9</f>
        <v>9.1463129510419794E-2</v>
      </c>
    </row>
    <row r="12" spans="2:9" x14ac:dyDescent="0.25">
      <c r="B12" s="251"/>
      <c r="C12" s="207" t="s">
        <v>87</v>
      </c>
      <c r="D12" s="240"/>
      <c r="E12" s="242">
        <f>+'Res (232)'!O81</f>
        <v>4.8879076030061051E-2</v>
      </c>
      <c r="F12" s="242">
        <f>+'Res (232)'!V81</f>
        <v>5.4179915781865096E-2</v>
      </c>
      <c r="G12" s="242">
        <f>+'Res (232)'!AC81</f>
        <v>5.50306213111912E-2</v>
      </c>
      <c r="H12" s="242">
        <f>+'Res (232)'!AJ81</f>
        <v>5.0628242861941092E-2</v>
      </c>
      <c r="I12" s="249">
        <f>+'Res (232)'!AQ81</f>
        <v>4.1243504194059616E-2</v>
      </c>
    </row>
    <row r="13" spans="2:9" ht="15.75" thickBot="1" x14ac:dyDescent="0.3">
      <c r="B13" s="252"/>
      <c r="C13" s="211" t="s">
        <v>88</v>
      </c>
      <c r="D13" s="243"/>
      <c r="E13" s="244">
        <f>+'Res (232)'!O65</f>
        <v>4.4108330786628604E-2</v>
      </c>
      <c r="F13" s="213">
        <f>+'Res (232)'!V65</f>
        <v>5.8996680164110131E-2</v>
      </c>
      <c r="G13" s="213">
        <f>+'Res (232)'!AC65</f>
        <v>5.50306213111912E-2</v>
      </c>
      <c r="H13" s="213">
        <f>+'Res (232)'!AJ65</f>
        <v>5.0628242861941092E-2</v>
      </c>
      <c r="I13" s="214">
        <f>+'Res (232)'!AQ65</f>
        <v>4.1243504194059616E-2</v>
      </c>
    </row>
    <row r="14" spans="2:9" ht="15" customHeight="1" x14ac:dyDescent="0.25">
      <c r="B14" s="250" t="s">
        <v>89</v>
      </c>
      <c r="C14" s="199" t="s">
        <v>84</v>
      </c>
      <c r="D14" s="200">
        <f>+'SC (2000)'!H23+'SC (2000)'!H29</f>
        <v>58.72</v>
      </c>
      <c r="E14" s="201">
        <f>+'SC (2000)'!L23+'SC (2000)'!L29</f>
        <v>60.430000000000007</v>
      </c>
      <c r="F14" s="201">
        <f>+'SC (2000)'!S23+'SC (2000)'!S29</f>
        <v>63.27000000000001</v>
      </c>
      <c r="G14" s="201">
        <f>+'SC (2000)'!Z23+'SC (2000)'!Z29</f>
        <v>66.17</v>
      </c>
      <c r="H14" s="201">
        <f>+'SC (2000)'!AG23+'SC (2000)'!AG29</f>
        <v>68.569999999999993</v>
      </c>
      <c r="I14" s="202">
        <f>+'SC (2000)'!AN23+'SC (2000)'!AN29</f>
        <v>69.87</v>
      </c>
    </row>
    <row r="15" spans="2:9" x14ac:dyDescent="0.25">
      <c r="B15" s="251"/>
      <c r="C15" s="203" t="s">
        <v>85</v>
      </c>
      <c r="D15" s="204"/>
      <c r="E15" s="205">
        <f>+'SC (2000)'!N23+'SC (2000)'!N29</f>
        <v>1.7100000000000044</v>
      </c>
      <c r="F15" s="205">
        <f>+'SC (2000)'!U23+'SC (2000)'!U29</f>
        <v>2.8400000000000034</v>
      </c>
      <c r="G15" s="205">
        <f>+'SC (2000)'!AB23+'SC (2000)'!AB29</f>
        <v>2.899999999999995</v>
      </c>
      <c r="H15" s="205">
        <f>+'SC (2000)'!AI23+'SC (2000)'!AI29</f>
        <v>2.3999999999999986</v>
      </c>
      <c r="I15" s="206">
        <f>+'SC (2000)'!AP23+'SC (2000)'!AP29</f>
        <v>1.2999999999999972</v>
      </c>
    </row>
    <row r="16" spans="2:9" x14ac:dyDescent="0.25">
      <c r="B16" s="251"/>
      <c r="C16" s="207" t="s">
        <v>86</v>
      </c>
      <c r="D16" s="208"/>
      <c r="E16" s="219">
        <f>E15/D14</f>
        <v>2.9121253405994627E-2</v>
      </c>
      <c r="F16" s="219">
        <f t="shared" ref="F16" si="5">F15/E14</f>
        <v>4.6996524904848638E-2</v>
      </c>
      <c r="G16" s="219">
        <f t="shared" ref="G16" si="6">G15/F14</f>
        <v>4.5835308993203643E-2</v>
      </c>
      <c r="H16" s="219">
        <f t="shared" ref="H16" si="7">H15/G14</f>
        <v>3.6270213087501869E-2</v>
      </c>
      <c r="I16" s="220">
        <f t="shared" ref="I16" si="8">I15/H14</f>
        <v>1.8958728306839687E-2</v>
      </c>
    </row>
    <row r="17" spans="2:9" x14ac:dyDescent="0.25">
      <c r="B17" s="251"/>
      <c r="C17" s="207" t="s">
        <v>87</v>
      </c>
      <c r="D17" s="208"/>
      <c r="E17" s="209">
        <f>+'SC (2000)'!O81</f>
        <v>3.6086909783400616E-3</v>
      </c>
      <c r="F17" s="209">
        <f>+'SC (2000)'!V81</f>
        <v>8.8470693756578147E-3</v>
      </c>
      <c r="G17" s="209">
        <f>+'SC (2000)'!AC81</f>
        <v>8.9752760405030184E-3</v>
      </c>
      <c r="H17" s="209">
        <f>+'SC (2000)'!AJ81</f>
        <v>7.3160983684201659E-3</v>
      </c>
      <c r="I17" s="210">
        <f>+'SC (2000)'!AQ81</f>
        <v>3.9689458329651185E-3</v>
      </c>
    </row>
    <row r="18" spans="2:9" ht="15.75" thickBot="1" x14ac:dyDescent="0.3">
      <c r="B18" s="252"/>
      <c r="C18" s="211" t="s">
        <v>88</v>
      </c>
      <c r="D18" s="212"/>
      <c r="E18" s="213">
        <f>+'SC (2000)'!O65</f>
        <v>-9.177960216329226E-3</v>
      </c>
      <c r="F18" s="213">
        <f>+'SC (2000)'!V65</f>
        <v>2.1866335264906011E-2</v>
      </c>
      <c r="G18" s="213">
        <f>+'SC (2000)'!AC65</f>
        <v>8.9752760405030184E-3</v>
      </c>
      <c r="H18" s="213">
        <f>+'SC (2000)'!AJ65</f>
        <v>7.3160983684201659E-3</v>
      </c>
      <c r="I18" s="214">
        <f>+'SC (2000)'!AQ65</f>
        <v>3.9689458329651185E-3</v>
      </c>
    </row>
    <row r="19" spans="2:9" ht="15" customHeight="1" x14ac:dyDescent="0.25">
      <c r="B19" s="250" t="s">
        <v>90</v>
      </c>
      <c r="C19" s="199" t="s">
        <v>84</v>
      </c>
      <c r="D19" s="200">
        <f>+'&gt;50 (250)'!H23+'&gt;50 (250)'!H29</f>
        <v>1153.095</v>
      </c>
      <c r="E19" s="201">
        <f>+'&gt;50 (250)'!L23+'&gt;50 (250)'!L29</f>
        <v>1217.6500000000001</v>
      </c>
      <c r="F19" s="201">
        <f>+'&gt;50 (250)'!S23+'&gt;50 (250)'!S29</f>
        <v>1279.3500000000001</v>
      </c>
      <c r="G19" s="201">
        <f>+'&gt;50 (250)'!Z23+'&gt;50 (250)'!Z29</f>
        <v>1344.05</v>
      </c>
      <c r="H19" s="201">
        <f>+'&gt;50 (250)'!AG23+'&gt;50 (250)'!AG29</f>
        <v>1399.55</v>
      </c>
      <c r="I19" s="202">
        <f>+'&gt;50 (250)'!AN23+'&gt;50 (250)'!AN29</f>
        <v>1430.925</v>
      </c>
    </row>
    <row r="20" spans="2:9" x14ac:dyDescent="0.25">
      <c r="B20" s="251"/>
      <c r="C20" s="203" t="s">
        <v>85</v>
      </c>
      <c r="D20" s="204"/>
      <c r="E20" s="205">
        <f>+'&gt;50 (250)'!N23+'&gt;50 (250)'!N29</f>
        <v>64.554999999999893</v>
      </c>
      <c r="F20" s="205">
        <f>+'&gt;50 (250)'!U23+'&gt;50 (250)'!U29</f>
        <v>61.700000000000159</v>
      </c>
      <c r="G20" s="205">
        <f>+'&gt;50 (250)'!AB23+'&gt;50 (250)'!AB29</f>
        <v>64.699999999999818</v>
      </c>
      <c r="H20" s="205">
        <f>+'&gt;50 (250)'!AI23+'&gt;50 (250)'!AI29</f>
        <v>55.5</v>
      </c>
      <c r="I20" s="206">
        <f>+'&gt;50 (250)'!AP23+'&gt;50 (250)'!AP29</f>
        <v>31.375</v>
      </c>
    </row>
    <row r="21" spans="2:9" x14ac:dyDescent="0.25">
      <c r="B21" s="251"/>
      <c r="C21" s="207" t="s">
        <v>86</v>
      </c>
      <c r="D21" s="208"/>
      <c r="E21" s="219">
        <f>E20/D19</f>
        <v>5.5984112323789359E-2</v>
      </c>
      <c r="F21" s="219">
        <f t="shared" ref="F21" si="9">F20/E19</f>
        <v>5.067137518991513E-2</v>
      </c>
      <c r="G21" s="219">
        <f t="shared" ref="G21" si="10">G20/F19</f>
        <v>5.0572556376284682E-2</v>
      </c>
      <c r="H21" s="219">
        <f t="shared" ref="H21" si="11">H20/G19</f>
        <v>4.1293106655258364E-2</v>
      </c>
      <c r="I21" s="220">
        <f t="shared" ref="I21" si="12">I20/H19</f>
        <v>2.2417920045728984E-2</v>
      </c>
    </row>
    <row r="22" spans="2:9" x14ac:dyDescent="0.25">
      <c r="B22" s="251"/>
      <c r="C22" s="207" t="s">
        <v>87</v>
      </c>
      <c r="D22" s="208"/>
      <c r="E22" s="209">
        <f>+'&gt;50 (250)'!O81</f>
        <v>1.9080391452552337E-3</v>
      </c>
      <c r="F22" s="209">
        <f>+'&gt;50 (250)'!V81</f>
        <v>3.5326614851296004E-3</v>
      </c>
      <c r="G22" s="209">
        <f>+'&gt;50 (250)'!AC81</f>
        <v>3.6890445595718835E-3</v>
      </c>
      <c r="H22" s="209">
        <f>+'&gt;50 (250)'!AJ81</f>
        <v>3.1523854391658375E-3</v>
      </c>
      <c r="I22" s="210">
        <f>+'&gt;50 (250)'!AQ81</f>
        <v>1.7761663712534516E-3</v>
      </c>
    </row>
    <row r="23" spans="2:9" ht="15.75" thickBot="1" x14ac:dyDescent="0.3">
      <c r="B23" s="252"/>
      <c r="C23" s="211" t="s">
        <v>88</v>
      </c>
      <c r="D23" s="212"/>
      <c r="E23" s="213">
        <f>+'&gt;50 (250)'!O65</f>
        <v>6.777852483275895E-3</v>
      </c>
      <c r="F23" s="213">
        <f>+'&gt;50 (250)'!V65</f>
        <v>-1.3209707800613704E-3</v>
      </c>
      <c r="G23" s="213">
        <f>+'&gt;50 (250)'!AC65</f>
        <v>3.688886918949019E-3</v>
      </c>
      <c r="H23" s="213">
        <f>+'&gt;50 (250)'!AJ65</f>
        <v>3.1522697779820235E-3</v>
      </c>
      <c r="I23" s="214">
        <f>+'&gt;50 (250)'!AQ65</f>
        <v>1.7764081187603663E-3</v>
      </c>
    </row>
    <row r="24" spans="2:9" ht="15" customHeight="1" x14ac:dyDescent="0.25">
      <c r="B24" s="250" t="s">
        <v>91</v>
      </c>
      <c r="C24" s="199" t="s">
        <v>84</v>
      </c>
      <c r="D24" s="200">
        <f>+'&gt;1500(2500)'!H23+'&gt;1500(2500)'!H29</f>
        <v>12915.68</v>
      </c>
      <c r="E24" s="201">
        <f>+'&gt;1500(2500)'!L23+'&gt;1500(2500)'!L29</f>
        <v>13329.18</v>
      </c>
      <c r="F24" s="201">
        <f>+'&gt;1500(2500)'!S23+'&gt;1500(2500)'!S29</f>
        <v>13969.68</v>
      </c>
      <c r="G24" s="201">
        <f>+'&gt;1500(2500)'!Z23+'&gt;1500(2500)'!Z29</f>
        <v>14628.68</v>
      </c>
      <c r="H24" s="201">
        <f>+'&gt;1500(2500)'!AG23+'&gt;1500(2500)'!AG29</f>
        <v>15175.93</v>
      </c>
      <c r="I24" s="202">
        <f>+'&gt;1500(2500)'!AN23+'&gt;1500(2500)'!AN29</f>
        <v>15458.93</v>
      </c>
    </row>
    <row r="25" spans="2:9" x14ac:dyDescent="0.25">
      <c r="B25" s="251"/>
      <c r="C25" s="203" t="s">
        <v>85</v>
      </c>
      <c r="D25" s="204"/>
      <c r="E25" s="205">
        <f>+'&gt;1500(2500)'!N23+'&gt;1500(2500)'!N29</f>
        <v>413.5</v>
      </c>
      <c r="F25" s="205">
        <f>+'&gt;1500(2500)'!U23+'&gt;1500(2500)'!U29</f>
        <v>640.5</v>
      </c>
      <c r="G25" s="205">
        <f>+'&gt;1500(2500)'!AB23+'&gt;1500(2500)'!AB29</f>
        <v>659</v>
      </c>
      <c r="H25" s="205">
        <f>+'&gt;1500(2500)'!AI23+'&gt;1500(2500)'!AI29</f>
        <v>547.25</v>
      </c>
      <c r="I25" s="206">
        <f>+'&gt;1500(2500)'!AP23+'&gt;1500(2500)'!AP29</f>
        <v>283</v>
      </c>
    </row>
    <row r="26" spans="2:9" x14ac:dyDescent="0.25">
      <c r="B26" s="251"/>
      <c r="C26" s="207" t="s">
        <v>86</v>
      </c>
      <c r="D26" s="208"/>
      <c r="E26" s="219">
        <f>E25/D24</f>
        <v>3.2015348785352379E-2</v>
      </c>
      <c r="F26" s="219">
        <f t="shared" ref="F26" si="13">F25/E24</f>
        <v>4.805246834388912E-2</v>
      </c>
      <c r="G26" s="219">
        <f t="shared" ref="G26" si="14">G25/F24</f>
        <v>4.7173593095904846E-2</v>
      </c>
      <c r="H26" s="219">
        <f t="shared" ref="H26" si="15">H25/G24</f>
        <v>3.7409390320931213E-2</v>
      </c>
      <c r="I26" s="220">
        <f t="shared" ref="I26" si="16">I25/H24</f>
        <v>1.8647951064613501E-2</v>
      </c>
    </row>
    <row r="27" spans="2:9" x14ac:dyDescent="0.25">
      <c r="B27" s="251"/>
      <c r="C27" s="207" t="s">
        <v>87</v>
      </c>
      <c r="D27" s="208"/>
      <c r="E27" s="209">
        <f>+'&gt;1500(2500)'!O81</f>
        <v>-8.0880940729339038E-4</v>
      </c>
      <c r="F27" s="209">
        <f>+'&gt;1500(2500)'!V81</f>
        <v>3.6367373939075508E-3</v>
      </c>
      <c r="G27" s="209">
        <f>+'&gt;1500(2500)'!AC81</f>
        <v>3.7256343360115543E-3</v>
      </c>
      <c r="H27" s="209">
        <f>+'&gt;1500(2500)'!AJ81</f>
        <v>3.0819647530497115E-3</v>
      </c>
      <c r="I27" s="210">
        <f>+'&gt;1500(2500)'!AQ81</f>
        <v>1.5889749911868463E-3</v>
      </c>
    </row>
    <row r="28" spans="2:9" ht="15.75" thickBot="1" x14ac:dyDescent="0.3">
      <c r="B28" s="252"/>
      <c r="C28" s="211" t="s">
        <v>88</v>
      </c>
      <c r="D28" s="212"/>
      <c r="E28" s="213">
        <f>+'&gt;1500(2500)'!O65</f>
        <v>2.3648673462732285E-3</v>
      </c>
      <c r="F28" s="213">
        <f>+'&gt;1500(2500)'!V65</f>
        <v>4.5903773116249798E-4</v>
      </c>
      <c r="G28" s="213">
        <f>+'&gt;1500(2500)'!AC65</f>
        <v>3.7256122818584074E-3</v>
      </c>
      <c r="H28" s="213">
        <f>+'&gt;1500(2500)'!AJ65</f>
        <v>3.081937605427151E-3</v>
      </c>
      <c r="I28" s="214">
        <f>+'&gt;1500(2500)'!AQ65</f>
        <v>1.5890045580023839E-3</v>
      </c>
    </row>
    <row r="29" spans="2:9" ht="15" customHeight="1" x14ac:dyDescent="0.25">
      <c r="B29" s="250" t="s">
        <v>92</v>
      </c>
      <c r="C29" s="199" t="s">
        <v>84</v>
      </c>
      <c r="D29" s="200">
        <f>+'LU(7500)'!H23+'LU(7500)'!H29</f>
        <v>40078.07</v>
      </c>
      <c r="E29" s="201">
        <f>+'LU(7500)'!L23+'LU(7500)'!L29</f>
        <v>41287.82</v>
      </c>
      <c r="F29" s="201">
        <f>+'LU(7500)'!S23+'LU(7500)'!S29</f>
        <v>43077.32</v>
      </c>
      <c r="G29" s="201">
        <f>+'LU(7500)'!Z23+'LU(7500)'!Z29</f>
        <v>44947.07</v>
      </c>
      <c r="H29" s="201">
        <f>+'LU(7500)'!AG23+'LU(7500)'!AG29</f>
        <v>46537.07</v>
      </c>
      <c r="I29" s="202">
        <f>+'LU(7500)'!AN23+'LU(7500)'!AN29</f>
        <v>47403.32</v>
      </c>
    </row>
    <row r="30" spans="2:9" x14ac:dyDescent="0.25">
      <c r="B30" s="251"/>
      <c r="C30" s="203" t="s">
        <v>85</v>
      </c>
      <c r="D30" s="204"/>
      <c r="E30" s="205">
        <f>+'LU(7500)'!N23+'LU(7500)'!N29</f>
        <v>1209.75</v>
      </c>
      <c r="F30" s="205">
        <f>+'LU(7500)'!U23+'LU(7500)'!U29</f>
        <v>1789.5</v>
      </c>
      <c r="G30" s="205">
        <f>+'LU(7500)'!AB23+'LU(7500)'!AB29</f>
        <v>1869.75</v>
      </c>
      <c r="H30" s="205">
        <f>+'LU(7500)'!AI23+'LU(7500)'!AI29</f>
        <v>1590</v>
      </c>
      <c r="I30" s="206">
        <f>+'LU(7500)'!AP23+'LU(7500)'!AP29</f>
        <v>866.25</v>
      </c>
    </row>
    <row r="31" spans="2:9" x14ac:dyDescent="0.25">
      <c r="B31" s="251"/>
      <c r="C31" s="207" t="s">
        <v>86</v>
      </c>
      <c r="D31" s="208"/>
      <c r="E31" s="219">
        <f>E30/D29</f>
        <v>3.0184836744883176E-2</v>
      </c>
      <c r="F31" s="219">
        <f t="shared" ref="F31" si="17">F30/E29</f>
        <v>4.3342080061383723E-2</v>
      </c>
      <c r="G31" s="219">
        <f t="shared" ref="G31" si="18">G30/F29</f>
        <v>4.3404510772722164E-2</v>
      </c>
      <c r="H31" s="219">
        <f t="shared" ref="H31" si="19">H30/G29</f>
        <v>3.5374942126372197E-2</v>
      </c>
      <c r="I31" s="220">
        <f t="shared" ref="I31" si="20">I30/H29</f>
        <v>1.8614192943389E-2</v>
      </c>
    </row>
    <row r="32" spans="2:9" x14ac:dyDescent="0.25">
      <c r="B32" s="251"/>
      <c r="C32" s="207" t="s">
        <v>87</v>
      </c>
      <c r="D32" s="208"/>
      <c r="E32" s="209">
        <f>+'LU(7500)'!O81</f>
        <v>1.7031339667513286E-3</v>
      </c>
      <c r="F32" s="209">
        <f>+'LU(7500)'!V81</f>
        <v>3.2989596815922073E-3</v>
      </c>
      <c r="G32" s="209">
        <f>+'LU(7500)'!AC81</f>
        <v>3.4326272799122134E-3</v>
      </c>
      <c r="H32" s="209">
        <f>+'LU(7500)'!AJ81</f>
        <v>2.908673900461527E-3</v>
      </c>
      <c r="I32" s="210">
        <f>+'LU(7500)'!AQ81</f>
        <v>1.5801329663718202E-3</v>
      </c>
    </row>
    <row r="33" spans="1:9" ht="15.75" thickBot="1" x14ac:dyDescent="0.3">
      <c r="B33" s="252"/>
      <c r="C33" s="211" t="s">
        <v>88</v>
      </c>
      <c r="D33" s="212"/>
      <c r="E33" s="213">
        <f>+'LU(7500)'!O65</f>
        <v>2.7872913534410233E-3</v>
      </c>
      <c r="F33" s="213">
        <f>+'LU(7500)'!V65</f>
        <v>2.2142349292700687E-3</v>
      </c>
      <c r="G33" s="213">
        <f>+'LU(7500)'!AC65</f>
        <v>3.432643416499067E-3</v>
      </c>
      <c r="H33" s="213">
        <f>+'LU(7500)'!AJ65</f>
        <v>2.9086641219443639E-3</v>
      </c>
      <c r="I33" s="214">
        <f>+'LU(7500)'!AQ65</f>
        <v>1.5801272315020074E-3</v>
      </c>
    </row>
    <row r="34" spans="1:9" ht="15" customHeight="1" x14ac:dyDescent="0.25">
      <c r="B34" s="250" t="s">
        <v>93</v>
      </c>
      <c r="C34" s="199" t="s">
        <v>84</v>
      </c>
      <c r="D34" s="200">
        <f>+'SN (.4)'!H23+'SN (.4)'!H29</f>
        <v>6.6344399999999997</v>
      </c>
      <c r="E34" s="201">
        <f>+'SN (.4)'!L23+'SN (.4)'!L29</f>
        <v>7.5399200000000004</v>
      </c>
      <c r="F34" s="201">
        <f>+'SN (.4)'!S23+'SN (.4)'!S29</f>
        <v>7.9399200000000008</v>
      </c>
      <c r="G34" s="201">
        <f>+'SN (.4)'!Z23+'SN (.4)'!Z29</f>
        <v>8.7563600000000008</v>
      </c>
      <c r="H34" s="201">
        <f>+'SN (.4)'!AG23+'SN (.4)'!AG29</f>
        <v>9.1784800000000004</v>
      </c>
      <c r="I34" s="202">
        <f>+'SN (.4)'!AN23+'SN (.4)'!AN29</f>
        <v>9.1743600000000001</v>
      </c>
    </row>
    <row r="35" spans="1:9" x14ac:dyDescent="0.25">
      <c r="B35" s="251"/>
      <c r="C35" s="203" t="s">
        <v>85</v>
      </c>
      <c r="D35" s="204"/>
      <c r="E35" s="205">
        <f>+'SN (.4)'!N23+'SN (.4)'!N29</f>
        <v>0.90548000000000117</v>
      </c>
      <c r="F35" s="205">
        <f>+'SN (.4)'!U23+'SN (.4)'!U29</f>
        <v>0.39999999999999947</v>
      </c>
      <c r="G35" s="205">
        <f>+'SN (.4)'!AB23+'SN (.4)'!AB29</f>
        <v>0.81644000000000005</v>
      </c>
      <c r="H35" s="205">
        <f>+'SN (.4)'!AI23+'SN (.4)'!AI29</f>
        <v>0.42211999999999961</v>
      </c>
      <c r="I35" s="206">
        <f>+'SN (.4)'!AP23+'SN (.4)'!AP29</f>
        <v>-4.1199999999994574E-3</v>
      </c>
    </row>
    <row r="36" spans="1:9" x14ac:dyDescent="0.25">
      <c r="A36" s="221"/>
      <c r="B36" s="251"/>
      <c r="C36" s="207" t="s">
        <v>86</v>
      </c>
      <c r="D36" s="208"/>
      <c r="E36" s="219">
        <f>E35/D34</f>
        <v>0.13648175279300157</v>
      </c>
      <c r="F36" s="219">
        <f t="shared" ref="F36" si="21">F35/E34</f>
        <v>5.3050960752899161E-2</v>
      </c>
      <c r="G36" s="219">
        <f t="shared" ref="G36" si="22">G35/F34</f>
        <v>0.10282723251619663</v>
      </c>
      <c r="H36" s="219">
        <f t="shared" ref="H36" si="23">H35/G34</f>
        <v>4.8207245933241619E-2</v>
      </c>
      <c r="I36" s="220">
        <f t="shared" ref="I36" si="24">I35/H34</f>
        <v>-4.4887606662535163E-4</v>
      </c>
    </row>
    <row r="37" spans="1:9" x14ac:dyDescent="0.25">
      <c r="B37" s="251"/>
      <c r="C37" s="207" t="s">
        <v>87</v>
      </c>
      <c r="D37" s="208"/>
      <c r="E37" s="209">
        <f>+'SN (.4)'!O81</f>
        <v>4.5512679244334532E-2</v>
      </c>
      <c r="F37" s="209">
        <f>+'SN (.4)'!V81</f>
        <v>1.9506882270639622E-2</v>
      </c>
      <c r="G37" s="209">
        <f>+'SN (.4)'!AC81</f>
        <v>3.9621400946675121E-2</v>
      </c>
      <c r="H37" s="209">
        <f>+'SN (.4)'!AJ81</f>
        <v>1.9545478689660698E-2</v>
      </c>
      <c r="I37" s="210">
        <f>+'SN (.4)'!AQ81</f>
        <v>2.4014735830270829E-4</v>
      </c>
    </row>
    <row r="38" spans="1:9" ht="15.75" thickBot="1" x14ac:dyDescent="0.3">
      <c r="B38" s="252"/>
      <c r="C38" s="211" t="s">
        <v>88</v>
      </c>
      <c r="D38" s="212"/>
      <c r="E38" s="213">
        <f>+'SN (.4)'!O65</f>
        <v>3.4810286213409883E-2</v>
      </c>
      <c r="F38" s="213">
        <f>+'SN (.4)'!V65</f>
        <v>3.0300829318788892E-2</v>
      </c>
      <c r="G38" s="213">
        <f>+'SN (.4)'!AC65</f>
        <v>3.9505185699397857E-2</v>
      </c>
      <c r="H38" s="213">
        <f>+'SN (.4)'!AJ65</f>
        <v>1.9648643797284326E-2</v>
      </c>
      <c r="I38" s="214">
        <f>+'SN (.4)'!AQ65</f>
        <v>-1.8789592218060514E-4</v>
      </c>
    </row>
    <row r="39" spans="1:9" ht="15" customHeight="1" x14ac:dyDescent="0.25">
      <c r="B39" s="250" t="s">
        <v>94</v>
      </c>
      <c r="C39" s="199" t="s">
        <v>84</v>
      </c>
      <c r="D39" s="200">
        <f>+'StLght (1.5)'!H23+'StLght (1.5)'!H29</f>
        <v>4.5697000000000001</v>
      </c>
      <c r="E39" s="201">
        <f>+'StLght (1.5)'!L23+'StLght (1.5)'!L29</f>
        <v>6.0670999999999999</v>
      </c>
      <c r="F39" s="201">
        <f>+'StLght (1.5)'!S23+'StLght (1.5)'!S29</f>
        <v>6.4361999999999995</v>
      </c>
      <c r="G39" s="201">
        <f>+'StLght (1.5)'!Z23+'StLght (1.5)'!Z29</f>
        <v>6.8083999999999998</v>
      </c>
      <c r="H39" s="201">
        <f>+'StLght (1.5)'!AG23+'StLght (1.5)'!AG29</f>
        <v>7.1556999999999995</v>
      </c>
      <c r="I39" s="202">
        <f>+'StLght (1.5)'!AN23+'StLght (1.5)'!AN29</f>
        <v>7.3432000000000004</v>
      </c>
    </row>
    <row r="40" spans="1:9" x14ac:dyDescent="0.25">
      <c r="B40" s="251"/>
      <c r="C40" s="203" t="s">
        <v>85</v>
      </c>
      <c r="D40" s="204"/>
      <c r="E40" s="205">
        <f>+'StLght (1.5)'!N23+'StLght (1.5)'!N29</f>
        <v>1.4974000000000003</v>
      </c>
      <c r="F40" s="205">
        <f>+'StLght (1.5)'!U23+'StLght (1.5)'!U29</f>
        <v>0.36909999999999976</v>
      </c>
      <c r="G40" s="205">
        <f>+'StLght (1.5)'!AB23+'StLght (1.5)'!AB29</f>
        <v>0.37220000000000042</v>
      </c>
      <c r="H40" s="205">
        <f>+'StLght (1.5)'!AI23+'StLght (1.5)'!AI29</f>
        <v>0.34729999999999972</v>
      </c>
      <c r="I40" s="206">
        <f>+'StLght (1.5)'!AP23+'StLght (1.5)'!AP29</f>
        <v>0.18750000000000044</v>
      </c>
    </row>
    <row r="41" spans="1:9" x14ac:dyDescent="0.25">
      <c r="A41" s="221"/>
      <c r="B41" s="251"/>
      <c r="C41" s="207" t="s">
        <v>86</v>
      </c>
      <c r="D41" s="208"/>
      <c r="E41" s="219">
        <f>E40/D39</f>
        <v>0.32768015405825335</v>
      </c>
      <c r="F41" s="219">
        <f t="shared" ref="F41" si="25">F40/E39</f>
        <v>6.0836313889667183E-2</v>
      </c>
      <c r="G41" s="219">
        <f t="shared" ref="G41" si="26">G40/F39</f>
        <v>5.7829153848544243E-2</v>
      </c>
      <c r="H41" s="219">
        <f t="shared" ref="H41" si="27">H40/G39</f>
        <v>5.1010516420891799E-2</v>
      </c>
      <c r="I41" s="220">
        <f t="shared" ref="I41" si="28">I40/H39</f>
        <v>2.6202887208798643E-2</v>
      </c>
    </row>
    <row r="42" spans="1:9" x14ac:dyDescent="0.25">
      <c r="B42" s="251"/>
      <c r="C42" s="207" t="s">
        <v>87</v>
      </c>
      <c r="D42" s="208"/>
      <c r="E42" s="209">
        <f>+'StLght (1.5)'!O81</f>
        <v>5.5996991926854735E-2</v>
      </c>
      <c r="F42" s="209">
        <f>+'StLght (1.5)'!V81</f>
        <v>1.3500163000983986E-2</v>
      </c>
      <c r="G42" s="209">
        <f>+'StLght (1.5)'!AC81</f>
        <v>1.3438829083622343E-2</v>
      </c>
      <c r="H42" s="209">
        <f>+'StLght (1.5)'!AJ81</f>
        <v>1.2279583495837746E-2</v>
      </c>
      <c r="I42" s="210">
        <f>+'StLght (1.5)'!AQ81</f>
        <v>6.603938155856596E-3</v>
      </c>
    </row>
    <row r="43" spans="1:9" ht="15.75" thickBot="1" x14ac:dyDescent="0.3">
      <c r="B43" s="252"/>
      <c r="C43" s="211" t="s">
        <v>88</v>
      </c>
      <c r="D43" s="212"/>
      <c r="E43" s="213">
        <f>+'StLght (1.5)'!O65</f>
        <v>3.0135368995607231E-2</v>
      </c>
      <c r="F43" s="213">
        <f>+'StLght (1.5)'!V65</f>
        <v>3.9058248299636895E-2</v>
      </c>
      <c r="G43" s="213">
        <f>+'StLght (1.5)'!AC65</f>
        <v>1.3364724494735296E-2</v>
      </c>
      <c r="H43" s="213">
        <f>+'StLght (1.5)'!AJ65</f>
        <v>1.2305548628989875E-2</v>
      </c>
      <c r="I43" s="214">
        <f>+'StLght (1.5)'!AQ65</f>
        <v>6.5627219612946373E-3</v>
      </c>
    </row>
    <row r="44" spans="1:9" x14ac:dyDescent="0.25">
      <c r="B44" s="250" t="s">
        <v>95</v>
      </c>
      <c r="C44" s="199" t="s">
        <v>84</v>
      </c>
      <c r="D44" s="200">
        <f>+'USL (470)'!H23+'USL (470)'!H29</f>
        <v>14.722999999999999</v>
      </c>
      <c r="E44" s="201">
        <f>+'USL (470)'!L23+'USL (470)'!L29</f>
        <v>14.712999999999999</v>
      </c>
      <c r="F44" s="201">
        <f>+'USL (470)'!S23+'USL (470)'!S29</f>
        <v>15.174999999999999</v>
      </c>
      <c r="G44" s="201">
        <f>+'USL (470)'!Z23+'USL (470)'!Z29</f>
        <v>15.828000000000001</v>
      </c>
      <c r="H44" s="201">
        <f>+'USL (470)'!AG23+'USL (470)'!AG29</f>
        <v>16.404</v>
      </c>
      <c r="I44" s="202">
        <f>+'USL (470)'!AN23+'USL (470)'!AN29</f>
        <v>16.597999999999999</v>
      </c>
    </row>
    <row r="45" spans="1:9" x14ac:dyDescent="0.25">
      <c r="A45" s="221"/>
      <c r="B45" s="251"/>
      <c r="C45" s="203" t="s">
        <v>85</v>
      </c>
      <c r="D45" s="204"/>
      <c r="E45" s="205">
        <f>+'USL (470)'!N23+'USL (470)'!N29</f>
        <v>-9.9999999999997868E-3</v>
      </c>
      <c r="F45" s="205">
        <f>+'USL (470)'!U23+'USL (470)'!U29</f>
        <v>0.46199999999999974</v>
      </c>
      <c r="G45" s="205">
        <f>+'USL (470)'!AB23+'USL (470)'!AB29</f>
        <v>0.65300000000000225</v>
      </c>
      <c r="H45" s="205">
        <f>+'USL (470)'!AI23+'USL (470)'!AI29</f>
        <v>0.57599999999999785</v>
      </c>
      <c r="I45" s="206">
        <f>+'USL (470)'!AP23+'USL (470)'!AP29</f>
        <v>0.19400000000000084</v>
      </c>
    </row>
    <row r="46" spans="1:9" x14ac:dyDescent="0.25">
      <c r="B46" s="251"/>
      <c r="C46" s="207" t="s">
        <v>86</v>
      </c>
      <c r="D46" s="208"/>
      <c r="E46" s="219">
        <f>E45/D44</f>
        <v>-6.7920940025808509E-4</v>
      </c>
      <c r="F46" s="219">
        <f t="shared" ref="F46" si="29">F45/E44</f>
        <v>3.1400802011826261E-2</v>
      </c>
      <c r="G46" s="219">
        <f t="shared" ref="G46" si="30">G45/F44</f>
        <v>4.3031301482701963E-2</v>
      </c>
      <c r="H46" s="219">
        <f t="shared" ref="H46" si="31">H45/G44</f>
        <v>3.639120545868068E-2</v>
      </c>
      <c r="I46" s="220">
        <f t="shared" ref="I46" si="32">I45/H44</f>
        <v>1.1826383808827166E-2</v>
      </c>
    </row>
    <row r="47" spans="1:9" x14ac:dyDescent="0.25">
      <c r="B47" s="251"/>
      <c r="C47" s="207" t="s">
        <v>87</v>
      </c>
      <c r="D47" s="208"/>
      <c r="E47" s="209">
        <f>+'USL (470)'!O81</f>
        <v>-1.8919962069202164E-3</v>
      </c>
      <c r="F47" s="209">
        <f>+'USL (470)'!V81</f>
        <v>6.1094378381599656E-3</v>
      </c>
      <c r="G47" s="209">
        <f>+'USL (470)'!AC81</f>
        <v>8.5913965759514786E-3</v>
      </c>
      <c r="H47" s="209">
        <f>+'USL (470)'!AJ81</f>
        <v>7.4084949615588272E-3</v>
      </c>
      <c r="I47" s="210">
        <f>+'USL (470)'!AQ81</f>
        <v>2.5221498915169544E-3</v>
      </c>
    </row>
    <row r="48" spans="1:9" ht="15.75" thickBot="1" x14ac:dyDescent="0.3">
      <c r="B48" s="252"/>
      <c r="C48" s="211" t="s">
        <v>88</v>
      </c>
      <c r="D48" s="212"/>
      <c r="E48" s="213">
        <f>+'USL (470)'!O65</f>
        <v>-1.931787609534906E-2</v>
      </c>
      <c r="F48" s="213">
        <f>+'USL (470)'!V65</f>
        <v>2.4032537140808753E-2</v>
      </c>
      <c r="G48" s="213">
        <f>+'USL (470)'!AC65</f>
        <v>8.5424304277542766E-3</v>
      </c>
      <c r="H48" s="213">
        <f>+'USL (470)'!AJ65</f>
        <v>7.471306936016755E-3</v>
      </c>
      <c r="I48" s="214">
        <f>+'USL (470)'!AQ65</f>
        <v>2.4977164768734093E-3</v>
      </c>
    </row>
    <row r="49" spans="3:10" ht="3.75" customHeight="1" x14ac:dyDescent="0.25"/>
    <row r="51" spans="3:10" x14ac:dyDescent="0.25">
      <c r="C51" s="215"/>
      <c r="E51" s="216"/>
      <c r="F51" s="216"/>
      <c r="G51" s="216"/>
      <c r="H51" s="216"/>
      <c r="I51" s="216"/>
      <c r="J51" s="217"/>
    </row>
    <row r="53" spans="3:10" x14ac:dyDescent="0.25">
      <c r="E53" s="217"/>
      <c r="F53" s="217"/>
      <c r="G53" s="217"/>
      <c r="H53" s="217"/>
      <c r="I53" s="217"/>
      <c r="J53" s="217"/>
    </row>
    <row r="54" spans="3:10" x14ac:dyDescent="0.25">
      <c r="E54" s="217"/>
      <c r="F54" s="217"/>
      <c r="G54" s="217"/>
      <c r="H54" s="217"/>
      <c r="I54" s="217"/>
      <c r="J54" s="217"/>
    </row>
    <row r="55" spans="3:10" x14ac:dyDescent="0.25">
      <c r="E55" s="217"/>
      <c r="F55" s="217"/>
      <c r="G55" s="217"/>
      <c r="H55" s="217"/>
      <c r="I55" s="217"/>
      <c r="J55" s="217"/>
    </row>
    <row r="56" spans="3:10" x14ac:dyDescent="0.25">
      <c r="E56" s="217"/>
      <c r="F56" s="217"/>
      <c r="G56" s="217"/>
      <c r="H56" s="217"/>
      <c r="I56" s="217"/>
      <c r="J56" s="217"/>
    </row>
    <row r="57" spans="3:10" x14ac:dyDescent="0.25">
      <c r="E57" s="217"/>
      <c r="F57" s="217"/>
      <c r="G57" s="217"/>
      <c r="H57" s="217"/>
      <c r="I57" s="217"/>
      <c r="J57" s="217"/>
    </row>
    <row r="58" spans="3:10" x14ac:dyDescent="0.25">
      <c r="E58" s="217"/>
      <c r="F58" s="217"/>
      <c r="G58" s="217"/>
      <c r="H58" s="217"/>
      <c r="I58" s="217"/>
      <c r="J58" s="217"/>
    </row>
    <row r="59" spans="3:10" x14ac:dyDescent="0.25">
      <c r="E59" s="217"/>
      <c r="F59" s="217"/>
      <c r="G59" s="217"/>
      <c r="H59" s="217"/>
      <c r="I59" s="217"/>
      <c r="J59" s="217"/>
    </row>
    <row r="60" spans="3:10" x14ac:dyDescent="0.25">
      <c r="E60" s="217"/>
      <c r="F60" s="217"/>
      <c r="G60" s="217"/>
      <c r="H60" s="217"/>
      <c r="I60" s="217"/>
      <c r="J60" s="217"/>
    </row>
    <row r="62" spans="3:10" x14ac:dyDescent="0.25">
      <c r="C62" s="215"/>
      <c r="E62" s="216"/>
      <c r="F62" s="216"/>
      <c r="G62" s="216"/>
      <c r="H62" s="216"/>
      <c r="I62" s="216"/>
      <c r="J62" s="217"/>
    </row>
    <row r="64" spans="3:10" x14ac:dyDescent="0.25">
      <c r="E64" s="217"/>
      <c r="F64" s="217"/>
      <c r="G64" s="217"/>
      <c r="H64" s="217"/>
      <c r="I64" s="217"/>
      <c r="J64" s="217"/>
    </row>
    <row r="65" spans="5:10" x14ac:dyDescent="0.25">
      <c r="E65" s="217"/>
      <c r="F65" s="217"/>
      <c r="G65" s="217"/>
      <c r="H65" s="217"/>
      <c r="I65" s="217"/>
      <c r="J65" s="217"/>
    </row>
    <row r="66" spans="5:10" x14ac:dyDescent="0.25">
      <c r="E66" s="217"/>
      <c r="F66" s="217"/>
      <c r="G66" s="217"/>
      <c r="H66" s="217"/>
      <c r="I66" s="217"/>
      <c r="J66" s="217"/>
    </row>
    <row r="67" spans="5:10" x14ac:dyDescent="0.25">
      <c r="E67" s="217"/>
      <c r="F67" s="217"/>
      <c r="G67" s="217"/>
      <c r="H67" s="217"/>
      <c r="I67" s="217"/>
      <c r="J67" s="217"/>
    </row>
    <row r="68" spans="5:10" x14ac:dyDescent="0.25">
      <c r="E68" s="217"/>
      <c r="F68" s="217"/>
      <c r="G68" s="217"/>
      <c r="H68" s="217"/>
      <c r="I68" s="217"/>
      <c r="J68" s="217"/>
    </row>
    <row r="69" spans="5:10" x14ac:dyDescent="0.25">
      <c r="E69" s="217"/>
      <c r="F69" s="217"/>
      <c r="G69" s="217"/>
      <c r="H69" s="217"/>
      <c r="I69" s="217"/>
      <c r="J69" s="217"/>
    </row>
    <row r="70" spans="5:10" x14ac:dyDescent="0.25">
      <c r="E70" s="217"/>
      <c r="F70" s="217"/>
      <c r="G70" s="217"/>
      <c r="H70" s="217"/>
      <c r="I70" s="217"/>
      <c r="J70" s="217"/>
    </row>
    <row r="71" spans="5:10" x14ac:dyDescent="0.25">
      <c r="E71" s="217"/>
      <c r="F71" s="217"/>
      <c r="G71" s="217"/>
      <c r="H71" s="217"/>
      <c r="I71" s="217"/>
      <c r="J71" s="217"/>
    </row>
  </sheetData>
  <mergeCells count="10">
    <mergeCell ref="B9:B13"/>
    <mergeCell ref="B2:I2"/>
    <mergeCell ref="B39:B43"/>
    <mergeCell ref="B44:B48"/>
    <mergeCell ref="B4:B8"/>
    <mergeCell ref="B14:B18"/>
    <mergeCell ref="B19:B23"/>
    <mergeCell ref="B24:B28"/>
    <mergeCell ref="B29:B33"/>
    <mergeCell ref="B34:B38"/>
  </mergeCells>
  <pageMargins left="0.31496062992125984" right="0.31496062992125984" top="0.74803149606299213" bottom="0.74803149606299213" header="0.31496062992125984" footer="0.31496062992125984"/>
  <pageSetup scale="68"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31"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4.28515625" style="6"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72</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+'&gt;50 (100)'!F23</f>
        <v>260.82</v>
      </c>
      <c r="G23" s="25">
        <v>1</v>
      </c>
      <c r="H23" s="26">
        <f>G23*F23</f>
        <v>260.82</v>
      </c>
      <c r="I23" s="27"/>
      <c r="J23" s="24">
        <f>+'&gt;50 (100)'!J23</f>
        <v>200</v>
      </c>
      <c r="K23" s="29">
        <v>1</v>
      </c>
      <c r="L23" s="26">
        <f>K23*J23</f>
        <v>200</v>
      </c>
      <c r="M23" s="27"/>
      <c r="N23" s="30">
        <f>L23-H23</f>
        <v>-60.819999999999993</v>
      </c>
      <c r="O23" s="31">
        <f>IF((H23)=0,"",(N23/H23))</f>
        <v>-0.2331876389847404</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1000</v>
      </c>
      <c r="H29" s="26">
        <f t="shared" si="0"/>
        <v>3569.1000000000004</v>
      </c>
      <c r="I29" s="27"/>
      <c r="J29" s="24">
        <f>+'&gt;50 (100)'!J29</f>
        <v>4.0705999999999998</v>
      </c>
      <c r="K29" s="51">
        <f>+$F$19</f>
        <v>1000</v>
      </c>
      <c r="L29" s="26">
        <f t="shared" si="9"/>
        <v>4070.6</v>
      </c>
      <c r="M29" s="27"/>
      <c r="N29" s="30">
        <f t="shared" si="10"/>
        <v>501.49999999999955</v>
      </c>
      <c r="O29" s="31">
        <f t="shared" si="11"/>
        <v>0.14051161357204883</v>
      </c>
      <c r="Q29" s="24">
        <f>+'&gt;50 (100)'!Q29</f>
        <v>4.3174000000000001</v>
      </c>
      <c r="R29" s="51">
        <f>+$F$19</f>
        <v>1000</v>
      </c>
      <c r="S29" s="26">
        <f t="shared" si="12"/>
        <v>4317.4000000000005</v>
      </c>
      <c r="T29" s="27"/>
      <c r="U29" s="30">
        <f t="shared" si="1"/>
        <v>246.80000000000064</v>
      </c>
      <c r="V29" s="31">
        <f t="shared" si="2"/>
        <v>6.0629882572593878E-2</v>
      </c>
      <c r="X29" s="24">
        <f>+'&gt;50 (100)'!X29</f>
        <v>4.5762</v>
      </c>
      <c r="Y29" s="51">
        <f>+$F$19</f>
        <v>1000</v>
      </c>
      <c r="Z29" s="26">
        <f t="shared" si="13"/>
        <v>4576.2</v>
      </c>
      <c r="AA29" s="27"/>
      <c r="AB29" s="30">
        <f t="shared" si="3"/>
        <v>258.79999999999927</v>
      </c>
      <c r="AC29" s="31">
        <f t="shared" si="4"/>
        <v>5.9943484504562758E-2</v>
      </c>
      <c r="AE29" s="24">
        <f>+'&gt;50 (100)'!AE29</f>
        <v>4.7981999999999996</v>
      </c>
      <c r="AF29" s="51">
        <f>+$F$19</f>
        <v>1000</v>
      </c>
      <c r="AG29" s="26">
        <f t="shared" si="14"/>
        <v>4798.2</v>
      </c>
      <c r="AH29" s="27"/>
      <c r="AI29" s="30">
        <f t="shared" si="5"/>
        <v>222</v>
      </c>
      <c r="AJ29" s="31">
        <f t="shared" si="6"/>
        <v>4.851186574013374E-2</v>
      </c>
      <c r="AL29" s="24">
        <f>+'&gt;50 (100)'!AL29</f>
        <v>4.9237000000000002</v>
      </c>
      <c r="AM29" s="51">
        <f>+$F$19</f>
        <v>1000</v>
      </c>
      <c r="AN29" s="26">
        <f t="shared" si="15"/>
        <v>4923.7</v>
      </c>
      <c r="AO29" s="27"/>
      <c r="AP29" s="30">
        <f t="shared" si="7"/>
        <v>125.5</v>
      </c>
      <c r="AQ29" s="31">
        <f t="shared" si="8"/>
        <v>2.6155641698970448E-2</v>
      </c>
    </row>
    <row r="30" spans="2:43" x14ac:dyDescent="0.2">
      <c r="B30" s="21" t="s">
        <v>31</v>
      </c>
      <c r="C30" s="21"/>
      <c r="D30" s="22"/>
      <c r="E30" s="23"/>
      <c r="F30" s="24"/>
      <c r="G30" s="25">
        <f t="shared" ref="G30" si="16">$F$18</f>
        <v>255500</v>
      </c>
      <c r="H30" s="26">
        <f t="shared" si="0"/>
        <v>0</v>
      </c>
      <c r="I30" s="27"/>
      <c r="J30" s="24"/>
      <c r="K30" s="25">
        <f t="shared" ref="K30:K38" si="17">$F$18</f>
        <v>255500</v>
      </c>
      <c r="L30" s="26">
        <f t="shared" si="9"/>
        <v>0</v>
      </c>
      <c r="M30" s="27"/>
      <c r="N30" s="30">
        <f t="shared" si="10"/>
        <v>0</v>
      </c>
      <c r="O30" s="31" t="str">
        <f t="shared" si="11"/>
        <v/>
      </c>
      <c r="Q30" s="24"/>
      <c r="R30" s="25">
        <f t="shared" ref="R30:R38" si="18">$F$18</f>
        <v>255500</v>
      </c>
      <c r="S30" s="26">
        <f t="shared" si="12"/>
        <v>0</v>
      </c>
      <c r="T30" s="27"/>
      <c r="U30" s="30">
        <f t="shared" si="1"/>
        <v>0</v>
      </c>
      <c r="V30" s="31" t="str">
        <f t="shared" si="2"/>
        <v/>
      </c>
      <c r="X30" s="24"/>
      <c r="Y30" s="25">
        <f t="shared" ref="Y30:Y38" si="19">$F$18</f>
        <v>255500</v>
      </c>
      <c r="Z30" s="26">
        <f t="shared" si="13"/>
        <v>0</v>
      </c>
      <c r="AA30" s="27"/>
      <c r="AB30" s="30">
        <f t="shared" si="3"/>
        <v>0</v>
      </c>
      <c r="AC30" s="31" t="str">
        <f t="shared" si="4"/>
        <v/>
      </c>
      <c r="AE30" s="24"/>
      <c r="AF30" s="25">
        <f t="shared" ref="AF30:AF38" si="20">$F$18</f>
        <v>255500</v>
      </c>
      <c r="AG30" s="26">
        <f t="shared" si="14"/>
        <v>0</v>
      </c>
      <c r="AH30" s="27"/>
      <c r="AI30" s="30">
        <f t="shared" si="5"/>
        <v>0</v>
      </c>
      <c r="AJ30" s="31" t="str">
        <f t="shared" si="6"/>
        <v/>
      </c>
      <c r="AL30" s="24"/>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f>+'&gt;50 (100)'!F31</f>
        <v>0</v>
      </c>
      <c r="G31" s="51">
        <f>+$F$19</f>
        <v>1000</v>
      </c>
      <c r="H31" s="26">
        <f t="shared" si="0"/>
        <v>0</v>
      </c>
      <c r="I31" s="27"/>
      <c r="J31" s="24">
        <f>+'&gt;50 (100)'!J31</f>
        <v>-7.7109999999999998E-2</v>
      </c>
      <c r="K31" s="51">
        <f>+$F$19</f>
        <v>1000</v>
      </c>
      <c r="L31" s="26">
        <f t="shared" si="9"/>
        <v>-77.11</v>
      </c>
      <c r="M31" s="27"/>
      <c r="N31" s="30">
        <f t="shared" si="10"/>
        <v>-77.11</v>
      </c>
      <c r="O31" s="31" t="str">
        <f t="shared" si="11"/>
        <v/>
      </c>
      <c r="Q31" s="24">
        <f>+'&gt;50 (100)'!Q31</f>
        <v>0</v>
      </c>
      <c r="R31" s="51">
        <f>+$F$19</f>
        <v>1000</v>
      </c>
      <c r="S31" s="26">
        <f t="shared" si="12"/>
        <v>0</v>
      </c>
      <c r="T31" s="27"/>
      <c r="U31" s="30">
        <f t="shared" si="1"/>
        <v>77.11</v>
      </c>
      <c r="V31" s="31">
        <f t="shared" si="2"/>
        <v>-1</v>
      </c>
      <c r="X31" s="24">
        <f>+'&gt;50 (100)'!X31</f>
        <v>0</v>
      </c>
      <c r="Y31" s="51">
        <f>+$F$19</f>
        <v>1000</v>
      </c>
      <c r="Z31" s="26">
        <f t="shared" si="13"/>
        <v>0</v>
      </c>
      <c r="AA31" s="27"/>
      <c r="AB31" s="30">
        <f t="shared" si="3"/>
        <v>0</v>
      </c>
      <c r="AC31" s="31" t="str">
        <f t="shared" si="4"/>
        <v/>
      </c>
      <c r="AE31" s="24">
        <f>+'&gt;50 (100)'!AE31</f>
        <v>0</v>
      </c>
      <c r="AF31" s="51">
        <f>+$F$19</f>
        <v>1000</v>
      </c>
      <c r="AG31" s="26">
        <f t="shared" si="14"/>
        <v>0</v>
      </c>
      <c r="AH31" s="27"/>
      <c r="AI31" s="30">
        <f t="shared" si="5"/>
        <v>0</v>
      </c>
      <c r="AJ31" s="31" t="str">
        <f t="shared" si="6"/>
        <v/>
      </c>
      <c r="AL31" s="24">
        <f>+'&gt;50 (100)'!AL31</f>
        <v>0</v>
      </c>
      <c r="AM31" s="51">
        <f>+$F$19</f>
        <v>1000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3829.9200000000005</v>
      </c>
      <c r="I39" s="40"/>
      <c r="J39" s="41"/>
      <c r="K39" s="42"/>
      <c r="L39" s="39">
        <f>SUM(L23:L38)</f>
        <v>4193.4900000000007</v>
      </c>
      <c r="M39" s="40"/>
      <c r="N39" s="43">
        <f t="shared" si="10"/>
        <v>363.57000000000016</v>
      </c>
      <c r="O39" s="44">
        <f t="shared" si="11"/>
        <v>9.4928875798972329E-2</v>
      </c>
      <c r="Q39" s="41"/>
      <c r="R39" s="42"/>
      <c r="S39" s="39">
        <f>SUM(S23:S38)</f>
        <v>4517.4000000000005</v>
      </c>
      <c r="T39" s="40"/>
      <c r="U39" s="43">
        <f t="shared" si="1"/>
        <v>323.90999999999985</v>
      </c>
      <c r="V39" s="44">
        <f t="shared" si="2"/>
        <v>7.7241152357582776E-2</v>
      </c>
      <c r="X39" s="41"/>
      <c r="Y39" s="42"/>
      <c r="Z39" s="39">
        <f>SUM(Z23:Z38)</f>
        <v>4776.2</v>
      </c>
      <c r="AA39" s="40"/>
      <c r="AB39" s="43">
        <f t="shared" si="3"/>
        <v>258.79999999999927</v>
      </c>
      <c r="AC39" s="44">
        <f t="shared" si="4"/>
        <v>5.7289591357860548E-2</v>
      </c>
      <c r="AE39" s="41"/>
      <c r="AF39" s="42"/>
      <c r="AG39" s="39">
        <f>SUM(AG23:AG38)</f>
        <v>4998.2</v>
      </c>
      <c r="AH39" s="40"/>
      <c r="AI39" s="43">
        <f t="shared" si="5"/>
        <v>222</v>
      </c>
      <c r="AJ39" s="44">
        <f t="shared" si="6"/>
        <v>4.6480465642142289E-2</v>
      </c>
      <c r="AL39" s="41"/>
      <c r="AM39" s="42"/>
      <c r="AN39" s="39">
        <f>SUM(AN23:AN38)</f>
        <v>5123.7</v>
      </c>
      <c r="AO39" s="40"/>
      <c r="AP39" s="43">
        <f t="shared" si="7"/>
        <v>125.5</v>
      </c>
      <c r="AQ39" s="44">
        <f t="shared" si="8"/>
        <v>2.510903925413149E-2</v>
      </c>
    </row>
    <row r="40" spans="2:43" ht="25.5" x14ac:dyDescent="0.2">
      <c r="B40" s="46" t="s">
        <v>34</v>
      </c>
      <c r="C40" s="21"/>
      <c r="D40" s="22" t="s">
        <v>74</v>
      </c>
      <c r="E40" s="23"/>
      <c r="F40" s="24">
        <f>+'&gt;50 (100)'!F40</f>
        <v>0</v>
      </c>
      <c r="G40" s="51">
        <f>+$F$19</f>
        <v>1000</v>
      </c>
      <c r="H40" s="26">
        <f>G40*F40</f>
        <v>0</v>
      </c>
      <c r="I40" s="27"/>
      <c r="J40" s="24">
        <f>+'&gt;50 (100)'!J40</f>
        <v>-0.35541499999999998</v>
      </c>
      <c r="K40" s="51">
        <f>+$F$19</f>
        <v>1000</v>
      </c>
      <c r="L40" s="26">
        <f>K40*J40</f>
        <v>-355.41499999999996</v>
      </c>
      <c r="M40" s="27"/>
      <c r="N40" s="30">
        <f>L40-H40</f>
        <v>-355.41499999999996</v>
      </c>
      <c r="O40" s="31" t="str">
        <f>IF((H40)=0,"",(N40/H40))</f>
        <v/>
      </c>
      <c r="Q40" s="24">
        <f>+'&gt;50 (100)'!Q40</f>
        <v>0</v>
      </c>
      <c r="R40" s="51">
        <f>+$F$19</f>
        <v>1000</v>
      </c>
      <c r="S40" s="26">
        <f>R40*Q40</f>
        <v>0</v>
      </c>
      <c r="T40" s="27"/>
      <c r="U40" s="30">
        <f t="shared" si="1"/>
        <v>355.41499999999996</v>
      </c>
      <c r="V40" s="31">
        <f t="shared" si="2"/>
        <v>-1</v>
      </c>
      <c r="X40" s="24">
        <f>+'&gt;50 (100)'!X40</f>
        <v>0</v>
      </c>
      <c r="Y40" s="51">
        <f>+$F$19</f>
        <v>1000</v>
      </c>
      <c r="Z40" s="26">
        <f>Y40*X40</f>
        <v>0</v>
      </c>
      <c r="AA40" s="27"/>
      <c r="AB40" s="30">
        <f t="shared" si="3"/>
        <v>0</v>
      </c>
      <c r="AC40" s="31" t="str">
        <f t="shared" si="4"/>
        <v/>
      </c>
      <c r="AE40" s="24">
        <f>+'&gt;50 (100)'!AE40</f>
        <v>0</v>
      </c>
      <c r="AF40" s="51">
        <f>+$F$19</f>
        <v>1000</v>
      </c>
      <c r="AG40" s="26">
        <f>AF40*AE40</f>
        <v>0</v>
      </c>
      <c r="AH40" s="27"/>
      <c r="AI40" s="30">
        <f t="shared" si="5"/>
        <v>0</v>
      </c>
      <c r="AJ40" s="31" t="str">
        <f t="shared" si="6"/>
        <v/>
      </c>
      <c r="AL40" s="24">
        <f>+'&gt;50 (100)'!AL40</f>
        <v>0</v>
      </c>
      <c r="AM40" s="51">
        <f>+$F$19</f>
        <v>1000</v>
      </c>
      <c r="AN40" s="26">
        <f>AM40*AL40</f>
        <v>0</v>
      </c>
      <c r="AO40" s="27"/>
      <c r="AP40" s="30">
        <f t="shared" si="7"/>
        <v>0</v>
      </c>
      <c r="AQ40" s="31" t="str">
        <f t="shared" si="8"/>
        <v/>
      </c>
    </row>
    <row r="41" spans="2:43" ht="38.25" x14ac:dyDescent="0.2">
      <c r="B41" s="178" t="s">
        <v>75</v>
      </c>
      <c r="C41" s="21"/>
      <c r="D41" s="22" t="s">
        <v>30</v>
      </c>
      <c r="E41" s="23"/>
      <c r="F41" s="24">
        <f>+'&gt;50 (100)'!F41</f>
        <v>0</v>
      </c>
      <c r="G41" s="51">
        <f>+F19</f>
        <v>1000</v>
      </c>
      <c r="H41" s="26">
        <f t="shared" ref="H41:H45" si="23">G41*F41</f>
        <v>0</v>
      </c>
      <c r="I41" s="47"/>
      <c r="J41" s="24">
        <f>+'&gt;50 (100)'!J41</f>
        <v>-2.9000000000000001E-2</v>
      </c>
      <c r="K41" s="25">
        <f>+$G$41</f>
        <v>1000</v>
      </c>
      <c r="L41" s="26">
        <f t="shared" ref="L41:L45" si="24">K41*J41</f>
        <v>-29</v>
      </c>
      <c r="M41" s="48"/>
      <c r="N41" s="30">
        <f t="shared" ref="N41:N45" si="25">L41-H41</f>
        <v>-29</v>
      </c>
      <c r="O41" s="31" t="str">
        <f t="shared" ref="O41:O65" si="26">IF((H41)=0,"",(N41/H41))</f>
        <v/>
      </c>
      <c r="Q41" s="24">
        <f>+'&gt;50 (100)'!Q41</f>
        <v>0</v>
      </c>
      <c r="R41" s="25">
        <f>+$G$41</f>
        <v>1000</v>
      </c>
      <c r="S41" s="26">
        <f t="shared" ref="S41:S43" si="27">R41*Q41</f>
        <v>0</v>
      </c>
      <c r="T41" s="48"/>
      <c r="U41" s="30">
        <f t="shared" si="1"/>
        <v>29</v>
      </c>
      <c r="V41" s="31">
        <f t="shared" si="2"/>
        <v>-1</v>
      </c>
      <c r="X41" s="24">
        <f>+'&gt;50 (100)'!X41</f>
        <v>0</v>
      </c>
      <c r="Y41" s="25">
        <f>+$G$41</f>
        <v>1000</v>
      </c>
      <c r="Z41" s="26">
        <f t="shared" ref="Z41:Z43" si="28">Y41*X41</f>
        <v>0</v>
      </c>
      <c r="AA41" s="48"/>
      <c r="AB41" s="30">
        <f t="shared" si="3"/>
        <v>0</v>
      </c>
      <c r="AC41" s="31" t="str">
        <f t="shared" si="4"/>
        <v/>
      </c>
      <c r="AE41" s="24">
        <f>+'&gt;50 (100)'!AE41</f>
        <v>0</v>
      </c>
      <c r="AF41" s="51">
        <f>$F$19</f>
        <v>1000</v>
      </c>
      <c r="AG41" s="26">
        <f t="shared" ref="AG41:AG43" si="29">AF41*AE41</f>
        <v>0</v>
      </c>
      <c r="AH41" s="48"/>
      <c r="AI41" s="30">
        <f t="shared" si="5"/>
        <v>0</v>
      </c>
      <c r="AJ41" s="31" t="str">
        <f t="shared" si="6"/>
        <v/>
      </c>
      <c r="AL41" s="24">
        <f>+'&gt;50 (100)'!AL41</f>
        <v>0</v>
      </c>
      <c r="AM41" s="25">
        <f>+$G$41</f>
        <v>1000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
        <v>30</v>
      </c>
      <c r="E42" s="23"/>
      <c r="F42" s="24"/>
      <c r="G42" s="25">
        <f t="shared" ref="G42:G43" si="31">$F$18</f>
        <v>255500</v>
      </c>
      <c r="H42" s="26">
        <f t="shared" si="23"/>
        <v>0</v>
      </c>
      <c r="I42" s="47"/>
      <c r="J42" s="24">
        <f>+'&gt;50 (100)'!J42</f>
        <v>2.81E-3</v>
      </c>
      <c r="K42" s="25">
        <f t="shared" ref="K42" si="32">$F$18</f>
        <v>255500</v>
      </c>
      <c r="L42" s="26">
        <f t="shared" si="24"/>
        <v>717.95500000000004</v>
      </c>
      <c r="M42" s="48"/>
      <c r="N42" s="30">
        <f t="shared" si="25"/>
        <v>717.95500000000004</v>
      </c>
      <c r="O42" s="31" t="str">
        <f t="shared" si="26"/>
        <v/>
      </c>
      <c r="Q42" s="28"/>
      <c r="R42" s="25">
        <f t="shared" ref="R42:R43" si="33">$F$18</f>
        <v>255500</v>
      </c>
      <c r="S42" s="26">
        <f t="shared" si="27"/>
        <v>0</v>
      </c>
      <c r="T42" s="48"/>
      <c r="U42" s="30">
        <f t="shared" si="1"/>
        <v>-717.95500000000004</v>
      </c>
      <c r="V42" s="31">
        <f t="shared" si="2"/>
        <v>-1</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255500</v>
      </c>
      <c r="H43" s="26">
        <f t="shared" si="23"/>
        <v>0</v>
      </c>
      <c r="I43" s="47"/>
      <c r="J43" s="24">
        <f>+'&gt;50 (100)'!J43</f>
        <v>-0.63453599999999999</v>
      </c>
      <c r="K43" s="25">
        <f>+$G$41</f>
        <v>1000</v>
      </c>
      <c r="L43" s="26">
        <f t="shared" si="24"/>
        <v>-634.53599999999994</v>
      </c>
      <c r="M43" s="48"/>
      <c r="N43" s="30">
        <f t="shared" si="25"/>
        <v>-634.53599999999994</v>
      </c>
      <c r="O43" s="31" t="str">
        <f t="shared" si="26"/>
        <v/>
      </c>
      <c r="Q43" s="28"/>
      <c r="R43" s="25">
        <f t="shared" si="33"/>
        <v>255500</v>
      </c>
      <c r="S43" s="26">
        <f t="shared" si="27"/>
        <v>0</v>
      </c>
      <c r="T43" s="48"/>
      <c r="U43" s="30">
        <f t="shared" si="1"/>
        <v>634.53599999999994</v>
      </c>
      <c r="V43" s="31">
        <f t="shared" si="2"/>
        <v>-1</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1000</v>
      </c>
      <c r="H44" s="26">
        <f>G44*F44</f>
        <v>23.54</v>
      </c>
      <c r="I44" s="27"/>
      <c r="J44" s="52">
        <v>2.5260000000000001E-2</v>
      </c>
      <c r="K44" s="51">
        <f>+$F$19</f>
        <v>1000</v>
      </c>
      <c r="L44" s="26">
        <f>K44*J44</f>
        <v>25.26</v>
      </c>
      <c r="M44" s="27"/>
      <c r="N44" s="30">
        <f>L44-H44</f>
        <v>1.7200000000000024</v>
      </c>
      <c r="O44" s="31">
        <f>IF((H44)=0,"",(N44/H44))</f>
        <v>7.3067119796091859E-2</v>
      </c>
      <c r="Q44" s="52">
        <v>2.5489999999999999E-2</v>
      </c>
      <c r="R44" s="51">
        <f>+$F$19</f>
        <v>1000</v>
      </c>
      <c r="S44" s="26">
        <f>R44*Q44</f>
        <v>25.49</v>
      </c>
      <c r="T44" s="27"/>
      <c r="U44" s="30">
        <f t="shared" si="1"/>
        <v>0.22999999999999687</v>
      </c>
      <c r="V44" s="31">
        <f t="shared" si="2"/>
        <v>9.1053048297702645E-3</v>
      </c>
      <c r="X44" s="52">
        <v>2.555E-2</v>
      </c>
      <c r="Y44" s="51">
        <f>+$F$19</f>
        <v>1000</v>
      </c>
      <c r="Z44" s="26">
        <f>Y44*X44</f>
        <v>25.55</v>
      </c>
      <c r="AA44" s="27"/>
      <c r="AB44" s="30">
        <f t="shared" si="3"/>
        <v>6.0000000000002274E-2</v>
      </c>
      <c r="AC44" s="31">
        <f t="shared" si="4"/>
        <v>2.353864260494401E-3</v>
      </c>
      <c r="AE44" s="52">
        <v>2.5569999999999999E-2</v>
      </c>
      <c r="AF44" s="51">
        <f>+$F$19</f>
        <v>1000</v>
      </c>
      <c r="AG44" s="26">
        <f>AF44*AE44</f>
        <v>25.57</v>
      </c>
      <c r="AH44" s="27"/>
      <c r="AI44" s="30">
        <f t="shared" si="5"/>
        <v>1.9999999999999574E-2</v>
      </c>
      <c r="AJ44" s="31">
        <f t="shared" si="6"/>
        <v>7.8277886497062912E-4</v>
      </c>
      <c r="AL44" s="52">
        <v>2.5579999999999999E-2</v>
      </c>
      <c r="AM44" s="51">
        <f>+$F$19</f>
        <v>1000</v>
      </c>
      <c r="AN44" s="26">
        <f>AM44*AL44</f>
        <v>25.58</v>
      </c>
      <c r="AO44" s="27"/>
      <c r="AP44" s="30">
        <f t="shared" si="7"/>
        <v>9.9999999999980105E-3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8559.25</v>
      </c>
      <c r="L45" s="26">
        <f t="shared" si="24"/>
        <v>874.24179500000002</v>
      </c>
      <c r="M45" s="27"/>
      <c r="N45" s="30">
        <f t="shared" si="25"/>
        <v>-60.022571000002472</v>
      </c>
      <c r="O45" s="31">
        <f t="shared" si="26"/>
        <v>-6.4245810055868394E-2</v>
      </c>
      <c r="Q45" s="55">
        <f>0.64*$Q$55+0.18*$Q$56+0.18*$Q$57</f>
        <v>0.10214000000000001</v>
      </c>
      <c r="R45" s="54">
        <f>$F$18*(1+Q74)-$F$18</f>
        <v>8559.25</v>
      </c>
      <c r="S45" s="26">
        <f t="shared" ref="S45" si="37">R45*Q45</f>
        <v>874.24179500000002</v>
      </c>
      <c r="T45" s="27"/>
      <c r="U45" s="30">
        <f t="shared" si="1"/>
        <v>0</v>
      </c>
      <c r="V45" s="31">
        <f t="shared" si="2"/>
        <v>0</v>
      </c>
      <c r="X45" s="55">
        <f>0.64*$X$55+0.18*$X$56+0.18*$X$57</f>
        <v>0.10214000000000001</v>
      </c>
      <c r="Y45" s="54">
        <f>$F$18*(1+X74)-$F$18</f>
        <v>8559.25</v>
      </c>
      <c r="Z45" s="26">
        <f t="shared" ref="Z45" si="38">Y45*X45</f>
        <v>874.24179500000002</v>
      </c>
      <c r="AA45" s="27"/>
      <c r="AB45" s="30">
        <f t="shared" si="3"/>
        <v>0</v>
      </c>
      <c r="AC45" s="31">
        <f t="shared" si="4"/>
        <v>0</v>
      </c>
      <c r="AE45" s="55">
        <f>0.64*$AE$55+0.18*$AE$56+0.18*$AE$57</f>
        <v>0.10214000000000001</v>
      </c>
      <c r="AF45" s="54">
        <f>$F$18*(1+AE74)-$F$18</f>
        <v>8559.25</v>
      </c>
      <c r="AG45" s="26">
        <f t="shared" ref="AG45" si="39">AF45*AE45</f>
        <v>874.24179500000002</v>
      </c>
      <c r="AH45" s="27"/>
      <c r="AI45" s="30">
        <f t="shared" si="5"/>
        <v>0</v>
      </c>
      <c r="AJ45" s="31">
        <f t="shared" si="6"/>
        <v>0</v>
      </c>
      <c r="AL45" s="55">
        <f>0.64*$AL$55+0.18*$AL$56+0.18*$AL$57</f>
        <v>0.10214000000000001</v>
      </c>
      <c r="AM45" s="54">
        <f>$F$18*(1+AL74)-$F$18</f>
        <v>8559.25</v>
      </c>
      <c r="AN45" s="26">
        <f t="shared" ref="AN45" si="40">AM45*AL45</f>
        <v>874.24179500000002</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4787.7243660000031</v>
      </c>
      <c r="I47" s="40"/>
      <c r="J47" s="59"/>
      <c r="K47" s="61"/>
      <c r="L47" s="60">
        <f>SUM(L40:L46)+L39</f>
        <v>4791.9957950000007</v>
      </c>
      <c r="M47" s="40"/>
      <c r="N47" s="43">
        <f t="shared" ref="N47:N65" si="41">L47-H47</f>
        <v>4.2714289999976245</v>
      </c>
      <c r="O47" s="44">
        <f t="shared" si="26"/>
        <v>8.9216267969207937E-4</v>
      </c>
      <c r="Q47" s="59"/>
      <c r="R47" s="61"/>
      <c r="S47" s="60">
        <f>SUM(S40:S46)+S39</f>
        <v>5417.1317950000002</v>
      </c>
      <c r="T47" s="40"/>
      <c r="U47" s="43">
        <f t="shared" si="1"/>
        <v>625.13599999999951</v>
      </c>
      <c r="V47" s="44">
        <f t="shared" si="2"/>
        <v>0.13045420462435933</v>
      </c>
      <c r="X47" s="59"/>
      <c r="Y47" s="61"/>
      <c r="Z47" s="60">
        <f>SUM(Z40:Z46)+Z39</f>
        <v>5675.9917949999999</v>
      </c>
      <c r="AA47" s="40"/>
      <c r="AB47" s="43">
        <f t="shared" si="3"/>
        <v>258.85999999999967</v>
      </c>
      <c r="AC47" s="44">
        <f t="shared" si="4"/>
        <v>4.7785435133575083E-2</v>
      </c>
      <c r="AE47" s="59"/>
      <c r="AF47" s="61"/>
      <c r="AG47" s="60">
        <f>SUM(AG40:AG46)+AG39</f>
        <v>5898.0117950000003</v>
      </c>
      <c r="AH47" s="40"/>
      <c r="AI47" s="43">
        <f t="shared" si="5"/>
        <v>222.02000000000044</v>
      </c>
      <c r="AJ47" s="44">
        <f t="shared" si="6"/>
        <v>3.9115630892133879E-2</v>
      </c>
      <c r="AL47" s="59"/>
      <c r="AM47" s="61"/>
      <c r="AN47" s="60">
        <f>SUM(AN40:AN46)+AN39</f>
        <v>6023.5217949999997</v>
      </c>
      <c r="AO47" s="40"/>
      <c r="AP47" s="43">
        <f t="shared" si="7"/>
        <v>125.50999999999931</v>
      </c>
      <c r="AQ47" s="44">
        <f t="shared" si="8"/>
        <v>2.1280052390942921E-2</v>
      </c>
    </row>
    <row r="48" spans="2:43" x14ac:dyDescent="0.2">
      <c r="B48" s="27" t="s">
        <v>39</v>
      </c>
      <c r="C48" s="27"/>
      <c r="D48" s="62" t="s">
        <v>74</v>
      </c>
      <c r="E48" s="63"/>
      <c r="F48" s="28">
        <v>2.9072</v>
      </c>
      <c r="G48" s="64">
        <f>+$F$19</f>
        <v>1000</v>
      </c>
      <c r="H48" s="26">
        <f>G48*F48</f>
        <v>2907.2</v>
      </c>
      <c r="I48" s="27"/>
      <c r="J48" s="28">
        <f>+F48</f>
        <v>2.9072</v>
      </c>
      <c r="K48" s="64">
        <f>+$F$19</f>
        <v>1000</v>
      </c>
      <c r="L48" s="26">
        <f>K48*J48</f>
        <v>2907.2</v>
      </c>
      <c r="M48" s="27"/>
      <c r="N48" s="30">
        <f t="shared" si="41"/>
        <v>0</v>
      </c>
      <c r="O48" s="31">
        <f t="shared" si="26"/>
        <v>0</v>
      </c>
      <c r="Q48" s="28">
        <f>+$J48</f>
        <v>2.9072</v>
      </c>
      <c r="R48" s="64">
        <f>+$F$19</f>
        <v>1000</v>
      </c>
      <c r="S48" s="26">
        <f>R48*Q48</f>
        <v>2907.2</v>
      </c>
      <c r="T48" s="27"/>
      <c r="U48" s="30">
        <f t="shared" si="1"/>
        <v>0</v>
      </c>
      <c r="V48" s="31">
        <f t="shared" si="2"/>
        <v>0</v>
      </c>
      <c r="X48" s="28">
        <f>+$J48</f>
        <v>2.9072</v>
      </c>
      <c r="Y48" s="64">
        <f>+$F$19</f>
        <v>1000</v>
      </c>
      <c r="Z48" s="26">
        <f>Y48*X48</f>
        <v>2907.2</v>
      </c>
      <c r="AA48" s="27"/>
      <c r="AB48" s="30">
        <f t="shared" si="3"/>
        <v>0</v>
      </c>
      <c r="AC48" s="31">
        <f t="shared" si="4"/>
        <v>0</v>
      </c>
      <c r="AE48" s="28">
        <f>+$J48</f>
        <v>2.9072</v>
      </c>
      <c r="AF48" s="64">
        <f>+$F$19</f>
        <v>1000</v>
      </c>
      <c r="AG48" s="26">
        <f>AF48*AE48</f>
        <v>2907.2</v>
      </c>
      <c r="AH48" s="27"/>
      <c r="AI48" s="30">
        <f t="shared" si="5"/>
        <v>0</v>
      </c>
      <c r="AJ48" s="31">
        <f t="shared" si="6"/>
        <v>0</v>
      </c>
      <c r="AL48" s="28">
        <f>+$J48</f>
        <v>2.9072</v>
      </c>
      <c r="AM48" s="64">
        <f>+$F$19</f>
        <v>1000</v>
      </c>
      <c r="AN48" s="26">
        <f>AM48*AL48</f>
        <v>2907.2</v>
      </c>
      <c r="AO48" s="27"/>
      <c r="AP48" s="30">
        <f t="shared" si="7"/>
        <v>0</v>
      </c>
      <c r="AQ48" s="31">
        <f t="shared" si="8"/>
        <v>0</v>
      </c>
    </row>
    <row r="49" spans="2:43" ht="25.5" x14ac:dyDescent="0.2">
      <c r="B49" s="66" t="s">
        <v>40</v>
      </c>
      <c r="C49" s="27"/>
      <c r="D49" s="62" t="s">
        <v>74</v>
      </c>
      <c r="E49" s="63"/>
      <c r="F49" s="28">
        <v>1.6232</v>
      </c>
      <c r="G49" s="64">
        <f>G48</f>
        <v>1000</v>
      </c>
      <c r="H49" s="26">
        <f>G49*F49</f>
        <v>1623.2</v>
      </c>
      <c r="I49" s="27"/>
      <c r="J49" s="28">
        <f>+F49</f>
        <v>1.6232</v>
      </c>
      <c r="K49" s="64">
        <f>K48</f>
        <v>1000</v>
      </c>
      <c r="L49" s="26">
        <f>K49*J49</f>
        <v>1623.2</v>
      </c>
      <c r="M49" s="27"/>
      <c r="N49" s="30">
        <f t="shared" si="41"/>
        <v>0</v>
      </c>
      <c r="O49" s="31">
        <f t="shared" si="26"/>
        <v>0</v>
      </c>
      <c r="Q49" s="28">
        <f>+$J49</f>
        <v>1.6232</v>
      </c>
      <c r="R49" s="64">
        <f>R48</f>
        <v>1000</v>
      </c>
      <c r="S49" s="26">
        <f>R49*Q49</f>
        <v>1623.2</v>
      </c>
      <c r="T49" s="27"/>
      <c r="U49" s="30">
        <f t="shared" si="1"/>
        <v>0</v>
      </c>
      <c r="V49" s="31">
        <f t="shared" si="2"/>
        <v>0</v>
      </c>
      <c r="X49" s="28">
        <f>+$J49</f>
        <v>1.6232</v>
      </c>
      <c r="Y49" s="64">
        <f>Y48</f>
        <v>1000</v>
      </c>
      <c r="Z49" s="26">
        <f>Y49*X49</f>
        <v>1623.2</v>
      </c>
      <c r="AA49" s="27"/>
      <c r="AB49" s="30">
        <f t="shared" si="3"/>
        <v>0</v>
      </c>
      <c r="AC49" s="31">
        <f t="shared" si="4"/>
        <v>0</v>
      </c>
      <c r="AE49" s="28">
        <f>+$J49</f>
        <v>1.6232</v>
      </c>
      <c r="AF49" s="64">
        <f>AF48</f>
        <v>1000</v>
      </c>
      <c r="AG49" s="26">
        <f>AF49*AE49</f>
        <v>1623.2</v>
      </c>
      <c r="AH49" s="27"/>
      <c r="AI49" s="30">
        <f t="shared" si="5"/>
        <v>0</v>
      </c>
      <c r="AJ49" s="31">
        <f t="shared" si="6"/>
        <v>0</v>
      </c>
      <c r="AL49" s="28">
        <f>+$J49</f>
        <v>1.6232</v>
      </c>
      <c r="AM49" s="64">
        <f>AM48</f>
        <v>1000</v>
      </c>
      <c r="AN49" s="26">
        <f>AM49*AL49</f>
        <v>1623.2</v>
      </c>
      <c r="AO49" s="27"/>
      <c r="AP49" s="30">
        <f t="shared" si="7"/>
        <v>0</v>
      </c>
      <c r="AQ49" s="31">
        <f t="shared" si="8"/>
        <v>0</v>
      </c>
    </row>
    <row r="50" spans="2:43" ht="25.5" x14ac:dyDescent="0.2">
      <c r="B50" s="56" t="s">
        <v>41</v>
      </c>
      <c r="C50" s="35"/>
      <c r="D50" s="35"/>
      <c r="E50" s="35"/>
      <c r="F50" s="67"/>
      <c r="G50" s="59"/>
      <c r="H50" s="60">
        <f>SUM(H47:H49)</f>
        <v>9318.1243660000036</v>
      </c>
      <c r="I50" s="68"/>
      <c r="J50" s="69"/>
      <c r="K50" s="59"/>
      <c r="L50" s="60">
        <f>SUM(L47:L49)</f>
        <v>9322.3957950000004</v>
      </c>
      <c r="M50" s="68"/>
      <c r="N50" s="43">
        <f t="shared" si="41"/>
        <v>4.271428999996715</v>
      </c>
      <c r="O50" s="44">
        <f t="shared" si="26"/>
        <v>4.5840008484779581E-4</v>
      </c>
      <c r="Q50" s="69"/>
      <c r="R50" s="59"/>
      <c r="S50" s="60">
        <f>SUM(S47:S49)</f>
        <v>9947.5317950000008</v>
      </c>
      <c r="T50" s="68"/>
      <c r="U50" s="43">
        <f t="shared" si="1"/>
        <v>625.13600000000042</v>
      </c>
      <c r="V50" s="44">
        <f t="shared" si="2"/>
        <v>6.7057440356189088E-2</v>
      </c>
      <c r="X50" s="69"/>
      <c r="Y50" s="59"/>
      <c r="Z50" s="60">
        <f>SUM(Z47:Z49)</f>
        <v>10206.391795</v>
      </c>
      <c r="AA50" s="68"/>
      <c r="AB50" s="43">
        <f t="shared" si="3"/>
        <v>258.85999999999876</v>
      </c>
      <c r="AC50" s="44">
        <f t="shared" si="4"/>
        <v>2.6022535573106829E-2</v>
      </c>
      <c r="AE50" s="69"/>
      <c r="AF50" s="59"/>
      <c r="AG50" s="60">
        <f>SUM(AG47:AG49)</f>
        <v>10428.411795</v>
      </c>
      <c r="AH50" s="68"/>
      <c r="AI50" s="43">
        <f t="shared" si="5"/>
        <v>222.02000000000044</v>
      </c>
      <c r="AJ50" s="44">
        <f t="shared" si="6"/>
        <v>2.1753035201800271E-2</v>
      </c>
      <c r="AL50" s="69"/>
      <c r="AM50" s="59"/>
      <c r="AN50" s="60">
        <f>SUM(AN47:AN49)</f>
        <v>10553.921795</v>
      </c>
      <c r="AO50" s="68"/>
      <c r="AP50" s="43">
        <f t="shared" si="7"/>
        <v>125.51000000000022</v>
      </c>
      <c r="AQ50" s="44">
        <f t="shared" si="8"/>
        <v>1.2035389709119194E-2</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264059.25</v>
      </c>
      <c r="L51" s="73">
        <f t="shared" ref="L51:L57" si="43">K51*J51</f>
        <v>1161.8607000000002</v>
      </c>
      <c r="M51" s="27"/>
      <c r="N51" s="30">
        <f t="shared" si="41"/>
        <v>-2.5856599999999617</v>
      </c>
      <c r="O51" s="74">
        <f t="shared" si="26"/>
        <v>-2.2205058891677596E-3</v>
      </c>
      <c r="Q51" s="72">
        <f>+J51</f>
        <v>4.4000000000000003E-3</v>
      </c>
      <c r="R51" s="64">
        <f>+$F$18+R45</f>
        <v>264059.25</v>
      </c>
      <c r="S51" s="73">
        <f t="shared" ref="S51:S57" si="44">R51*Q51</f>
        <v>1161.8607000000002</v>
      </c>
      <c r="T51" s="27"/>
      <c r="U51" s="30">
        <f t="shared" si="1"/>
        <v>0</v>
      </c>
      <c r="V51" s="74">
        <f t="shared" si="2"/>
        <v>0</v>
      </c>
      <c r="X51" s="72">
        <f>+Q51</f>
        <v>4.4000000000000003E-3</v>
      </c>
      <c r="Y51" s="64">
        <f>+$F$18+Y45</f>
        <v>264059.25</v>
      </c>
      <c r="Z51" s="73">
        <f t="shared" ref="Z51:Z57" si="45">Y51*X51</f>
        <v>1161.8607000000002</v>
      </c>
      <c r="AA51" s="27"/>
      <c r="AB51" s="30">
        <f t="shared" si="3"/>
        <v>0</v>
      </c>
      <c r="AC51" s="74">
        <f t="shared" si="4"/>
        <v>0</v>
      </c>
      <c r="AE51" s="72">
        <f>+X51</f>
        <v>4.4000000000000003E-3</v>
      </c>
      <c r="AF51" s="64">
        <f>+$F$18+AF45</f>
        <v>264059.25</v>
      </c>
      <c r="AG51" s="73">
        <f t="shared" ref="AG51:AG57" si="46">AF51*AE51</f>
        <v>1161.8607000000002</v>
      </c>
      <c r="AH51" s="27"/>
      <c r="AI51" s="30">
        <f t="shared" si="5"/>
        <v>0</v>
      </c>
      <c r="AJ51" s="74">
        <f t="shared" si="6"/>
        <v>0</v>
      </c>
      <c r="AL51" s="72">
        <f>+AE51</f>
        <v>4.4000000000000003E-3</v>
      </c>
      <c r="AM51" s="64">
        <f>+$F$18+AM45</f>
        <v>264059.25</v>
      </c>
      <c r="AN51" s="73">
        <f t="shared" ref="AN51:AN57" si="47">AM51*AL51</f>
        <v>1161.8607000000002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264059.25</v>
      </c>
      <c r="L52" s="73">
        <f t="shared" si="43"/>
        <v>343.27702499999998</v>
      </c>
      <c r="M52" s="27"/>
      <c r="N52" s="30">
        <f t="shared" si="41"/>
        <v>-0.76394500000003518</v>
      </c>
      <c r="O52" s="74">
        <f t="shared" si="26"/>
        <v>-2.2205058891678954E-3</v>
      </c>
      <c r="Q52" s="72">
        <f>+J52</f>
        <v>1.2999999999999999E-3</v>
      </c>
      <c r="R52" s="64">
        <f>R51</f>
        <v>264059.25</v>
      </c>
      <c r="S52" s="73">
        <f t="shared" si="44"/>
        <v>343.27702499999998</v>
      </c>
      <c r="T52" s="27"/>
      <c r="U52" s="30">
        <f t="shared" si="1"/>
        <v>0</v>
      </c>
      <c r="V52" s="74">
        <f t="shared" si="2"/>
        <v>0</v>
      </c>
      <c r="X52" s="72">
        <f>+Q52</f>
        <v>1.2999999999999999E-3</v>
      </c>
      <c r="Y52" s="64">
        <f>Y51</f>
        <v>264059.25</v>
      </c>
      <c r="Z52" s="73">
        <f t="shared" si="45"/>
        <v>343.27702499999998</v>
      </c>
      <c r="AA52" s="27"/>
      <c r="AB52" s="30">
        <f t="shared" si="3"/>
        <v>0</v>
      </c>
      <c r="AC52" s="74">
        <f t="shared" si="4"/>
        <v>0</v>
      </c>
      <c r="AE52" s="72">
        <f>+X52</f>
        <v>1.2999999999999999E-3</v>
      </c>
      <c r="AF52" s="64">
        <f>AF51</f>
        <v>264059.25</v>
      </c>
      <c r="AG52" s="73">
        <f t="shared" si="46"/>
        <v>343.27702499999998</v>
      </c>
      <c r="AH52" s="27"/>
      <c r="AI52" s="30">
        <f t="shared" si="5"/>
        <v>0</v>
      </c>
      <c r="AJ52" s="74">
        <f t="shared" si="6"/>
        <v>0</v>
      </c>
      <c r="AL52" s="72">
        <f>+AE52</f>
        <v>1.2999999999999999E-3</v>
      </c>
      <c r="AM52" s="64">
        <f>AM51</f>
        <v>264059.25</v>
      </c>
      <c r="AN52" s="73">
        <f t="shared" si="47"/>
        <v>343.27702499999998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38696.801696000002</v>
      </c>
      <c r="I61" s="100"/>
      <c r="J61" s="101"/>
      <c r="K61" s="101"/>
      <c r="L61" s="99">
        <f>SUM(L51:L57,L50)</f>
        <v>38697.72352</v>
      </c>
      <c r="M61" s="102"/>
      <c r="N61" s="103">
        <f t="shared" ref="N61" si="48">L61-H61</f>
        <v>0.92182399999728659</v>
      </c>
      <c r="O61" s="104">
        <f t="shared" ref="O61" si="49">IF((H61)=0,"",(N61/H61))</f>
        <v>2.3821710311851778E-5</v>
      </c>
      <c r="Q61" s="101"/>
      <c r="R61" s="101"/>
      <c r="S61" s="99">
        <f>SUM(S51:S57,S50)</f>
        <v>39322.859519999998</v>
      </c>
      <c r="T61" s="102"/>
      <c r="U61" s="103">
        <f t="shared" si="1"/>
        <v>625.1359999999986</v>
      </c>
      <c r="V61" s="104">
        <f>IF((L61)=0,"",(U61/L61))</f>
        <v>1.6154335271864554E-2</v>
      </c>
      <c r="X61" s="101"/>
      <c r="Y61" s="101"/>
      <c r="Z61" s="99">
        <f>SUM(Z51:Z57,Z50)</f>
        <v>39581.719519999999</v>
      </c>
      <c r="AA61" s="102"/>
      <c r="AB61" s="103">
        <f t="shared" si="3"/>
        <v>258.86000000000058</v>
      </c>
      <c r="AC61" s="104">
        <f>IF((S61)=0,"",(AB61/S61))</f>
        <v>6.5829393680879641E-3</v>
      </c>
      <c r="AE61" s="101"/>
      <c r="AF61" s="101"/>
      <c r="AG61" s="99">
        <f>SUM(AG51:AG57,AG50)</f>
        <v>39803.739520000003</v>
      </c>
      <c r="AH61" s="102"/>
      <c r="AI61" s="103">
        <f t="shared" ref="AI61:AI65" si="50">AG61-Z61</f>
        <v>222.02000000000407</v>
      </c>
      <c r="AJ61" s="104">
        <f>IF((Z61)=0,"",(AI61/Z61))</f>
        <v>5.6091550011570616E-3</v>
      </c>
      <c r="AL61" s="101"/>
      <c r="AM61" s="101"/>
      <c r="AN61" s="99">
        <f>SUM(AN51:AN57,AN50)</f>
        <v>39929.249519999998</v>
      </c>
      <c r="AO61" s="102"/>
      <c r="AP61" s="103">
        <f t="shared" ref="AP61:AP65" si="51">AN61-AG61</f>
        <v>125.50999999999476</v>
      </c>
      <c r="AQ61" s="104">
        <f>IF((AG61)=0,"",(AP61/AG61))</f>
        <v>3.1532213182364518E-3</v>
      </c>
    </row>
    <row r="62" spans="2:43" x14ac:dyDescent="0.2">
      <c r="B62" s="105" t="s">
        <v>52</v>
      </c>
      <c r="C62" s="21"/>
      <c r="D62" s="21"/>
      <c r="E62" s="21"/>
      <c r="F62" s="106">
        <v>0.13</v>
      </c>
      <c r="G62" s="107"/>
      <c r="H62" s="108">
        <f>H61*F62</f>
        <v>5030.5842204800001</v>
      </c>
      <c r="I62" s="109"/>
      <c r="J62" s="110">
        <v>0.13</v>
      </c>
      <c r="K62" s="109"/>
      <c r="L62" s="111">
        <f>L61*J62</f>
        <v>5030.7040575999999</v>
      </c>
      <c r="M62" s="112"/>
      <c r="N62" s="113">
        <f t="shared" si="41"/>
        <v>0.11983711999982916</v>
      </c>
      <c r="O62" s="114">
        <f t="shared" si="26"/>
        <v>2.3821710311887936E-5</v>
      </c>
      <c r="Q62" s="110">
        <v>0.13</v>
      </c>
      <c r="R62" s="109"/>
      <c r="S62" s="111">
        <f>S61*Q62</f>
        <v>5111.9717375999999</v>
      </c>
      <c r="T62" s="112"/>
      <c r="U62" s="113">
        <f t="shared" si="1"/>
        <v>81.267679999999928</v>
      </c>
      <c r="V62" s="114">
        <f t="shared" ref="V62:V71" si="52">IF((L62)=0,"",(U62/L62))</f>
        <v>1.6154335271864578E-2</v>
      </c>
      <c r="X62" s="110">
        <v>0.13</v>
      </c>
      <c r="Y62" s="109"/>
      <c r="Z62" s="111">
        <f>Z61*X62</f>
        <v>5145.6235376000004</v>
      </c>
      <c r="AA62" s="112"/>
      <c r="AB62" s="113">
        <f t="shared" si="3"/>
        <v>33.651800000000549</v>
      </c>
      <c r="AC62" s="114">
        <f t="shared" ref="AC62:AC71" si="53">IF((S62)=0,"",(AB62/S62))</f>
        <v>6.5829393680880569E-3</v>
      </c>
      <c r="AE62" s="110">
        <v>0.13</v>
      </c>
      <c r="AF62" s="109"/>
      <c r="AG62" s="111">
        <f>AG61*AE62</f>
        <v>5174.4861376000008</v>
      </c>
      <c r="AH62" s="112"/>
      <c r="AI62" s="113">
        <f t="shared" si="50"/>
        <v>28.862600000000384</v>
      </c>
      <c r="AJ62" s="114">
        <f t="shared" ref="AJ62:AJ71" si="54">IF((Z62)=0,"",(AI62/Z62))</f>
        <v>5.6091550011570322E-3</v>
      </c>
      <c r="AL62" s="110">
        <v>0.13</v>
      </c>
      <c r="AM62" s="109"/>
      <c r="AN62" s="111">
        <f>AN61*AL62</f>
        <v>5190.8024376000003</v>
      </c>
      <c r="AO62" s="112"/>
      <c r="AP62" s="113">
        <f t="shared" si="51"/>
        <v>16.316299999999501</v>
      </c>
      <c r="AQ62" s="114">
        <f t="shared" ref="AQ62:AQ71" si="55">IF((AG62)=0,"",(AP62/AG62))</f>
        <v>3.1532213182364865E-3</v>
      </c>
    </row>
    <row r="63" spans="2:43" x14ac:dyDescent="0.2">
      <c r="B63" s="115" t="s">
        <v>53</v>
      </c>
      <c r="C63" s="21"/>
      <c r="D63" s="21"/>
      <c r="E63" s="21"/>
      <c r="F63" s="116"/>
      <c r="G63" s="107"/>
      <c r="H63" s="108">
        <f>H61+H62</f>
        <v>43727.385916480001</v>
      </c>
      <c r="I63" s="109"/>
      <c r="J63" s="109"/>
      <c r="K63" s="109"/>
      <c r="L63" s="111">
        <f>L61+L62</f>
        <v>43728.427577599999</v>
      </c>
      <c r="M63" s="112"/>
      <c r="N63" s="113">
        <f t="shared" si="41"/>
        <v>1.0416611199980252</v>
      </c>
      <c r="O63" s="114">
        <f t="shared" si="26"/>
        <v>2.3821710311876738E-5</v>
      </c>
      <c r="Q63" s="109"/>
      <c r="R63" s="109"/>
      <c r="S63" s="111">
        <f>S61+S62</f>
        <v>44434.831257599995</v>
      </c>
      <c r="T63" s="112"/>
      <c r="U63" s="113">
        <f t="shared" si="1"/>
        <v>706.4036799999958</v>
      </c>
      <c r="V63" s="114">
        <f t="shared" si="52"/>
        <v>1.6154335271864495E-2</v>
      </c>
      <c r="X63" s="109"/>
      <c r="Y63" s="109"/>
      <c r="Z63" s="111">
        <f>Z61+Z62</f>
        <v>44727.343057599996</v>
      </c>
      <c r="AA63" s="112"/>
      <c r="AB63" s="113">
        <f t="shared" si="3"/>
        <v>292.51180000000022</v>
      </c>
      <c r="AC63" s="114">
        <f t="shared" si="53"/>
        <v>6.5829393680879545E-3</v>
      </c>
      <c r="AE63" s="109"/>
      <c r="AF63" s="109"/>
      <c r="AG63" s="111">
        <f>AG61+AG62</f>
        <v>44978.225657600007</v>
      </c>
      <c r="AH63" s="112"/>
      <c r="AI63" s="113">
        <f t="shared" si="50"/>
        <v>250.88260000001173</v>
      </c>
      <c r="AJ63" s="114">
        <f t="shared" si="54"/>
        <v>5.6091550011572212E-3</v>
      </c>
      <c r="AL63" s="109"/>
      <c r="AM63" s="109"/>
      <c r="AN63" s="111">
        <f>AN61+AN62</f>
        <v>45120.051957600001</v>
      </c>
      <c r="AO63" s="112"/>
      <c r="AP63" s="113">
        <f t="shared" si="51"/>
        <v>141.82629999999335</v>
      </c>
      <c r="AQ63" s="114">
        <f t="shared" si="55"/>
        <v>3.1532213182364354E-3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9" t="s">
        <v>55</v>
      </c>
      <c r="C65" s="269"/>
      <c r="D65" s="269"/>
      <c r="E65" s="120"/>
      <c r="F65" s="121"/>
      <c r="G65" s="122"/>
      <c r="H65" s="123">
        <f>H63+H64</f>
        <v>43727.385916480001</v>
      </c>
      <c r="I65" s="124"/>
      <c r="J65" s="124"/>
      <c r="K65" s="124"/>
      <c r="L65" s="125">
        <f>L63+L64</f>
        <v>43728.427577599999</v>
      </c>
      <c r="M65" s="126"/>
      <c r="N65" s="127">
        <f t="shared" si="41"/>
        <v>1.0416611199980252</v>
      </c>
      <c r="O65" s="128">
        <f t="shared" si="26"/>
        <v>2.3821710311876738E-5</v>
      </c>
      <c r="Q65" s="124"/>
      <c r="R65" s="124"/>
      <c r="S65" s="125">
        <f>S63+S64</f>
        <v>44434.831257599995</v>
      </c>
      <c r="T65" s="126"/>
      <c r="U65" s="127">
        <f t="shared" si="1"/>
        <v>706.4036799999958</v>
      </c>
      <c r="V65" s="128">
        <f t="shared" si="52"/>
        <v>1.6154335271864495E-2</v>
      </c>
      <c r="X65" s="124"/>
      <c r="Y65" s="124"/>
      <c r="Z65" s="125">
        <f>Z63+Z64</f>
        <v>44727.343057599996</v>
      </c>
      <c r="AA65" s="126"/>
      <c r="AB65" s="127">
        <f t="shared" si="3"/>
        <v>292.51180000000022</v>
      </c>
      <c r="AC65" s="128">
        <f t="shared" si="53"/>
        <v>6.5829393680879545E-3</v>
      </c>
      <c r="AE65" s="124"/>
      <c r="AF65" s="124"/>
      <c r="AG65" s="125">
        <f>AG63+AG64</f>
        <v>44978.225657600007</v>
      </c>
      <c r="AH65" s="126"/>
      <c r="AI65" s="127">
        <f t="shared" si="50"/>
        <v>250.88260000001173</v>
      </c>
      <c r="AJ65" s="128">
        <f t="shared" si="54"/>
        <v>5.6091550011572212E-3</v>
      </c>
      <c r="AL65" s="124"/>
      <c r="AM65" s="124"/>
      <c r="AN65" s="125">
        <f>AN63+AN64</f>
        <v>45120.051957600001</v>
      </c>
      <c r="AO65" s="126"/>
      <c r="AP65" s="127">
        <f t="shared" si="51"/>
        <v>141.82629999999335</v>
      </c>
      <c r="AQ65" s="128">
        <f t="shared" si="55"/>
        <v>3.1532213182364354E-3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40693.031696000005</v>
      </c>
      <c r="I67" s="140"/>
      <c r="J67" s="141"/>
      <c r="K67" s="141"/>
      <c r="L67" s="139">
        <f>SUM(L58:L59,L50,L51:L54)</f>
        <v>40693.953520000003</v>
      </c>
      <c r="M67" s="142"/>
      <c r="N67" s="143">
        <f t="shared" ref="N67:N71" si="56">L67-H67</f>
        <v>0.92182399999728659</v>
      </c>
      <c r="O67" s="104">
        <f t="shared" ref="O67:O71" si="57">IF((H67)=0,"",(N67/H67))</f>
        <v>2.2653116801024657E-5</v>
      </c>
      <c r="Q67" s="141"/>
      <c r="R67" s="141"/>
      <c r="S67" s="139">
        <f>SUM(S58:S59,S50,S51:S54)</f>
        <v>41319.089520000001</v>
      </c>
      <c r="T67" s="142"/>
      <c r="U67" s="143">
        <f t="shared" si="1"/>
        <v>625.1359999999986</v>
      </c>
      <c r="V67" s="104">
        <f t="shared" si="52"/>
        <v>1.536188907506273E-2</v>
      </c>
      <c r="X67" s="141"/>
      <c r="Y67" s="141"/>
      <c r="Z67" s="139">
        <f>SUM(Z58:Z59,Z50,Z51:Z54)</f>
        <v>41577.949520000002</v>
      </c>
      <c r="AA67" s="142"/>
      <c r="AB67" s="143">
        <f t="shared" si="3"/>
        <v>258.86000000000058</v>
      </c>
      <c r="AC67" s="104">
        <f t="shared" si="53"/>
        <v>6.2649008728690057E-3</v>
      </c>
      <c r="AE67" s="141"/>
      <c r="AF67" s="141"/>
      <c r="AG67" s="139">
        <f>SUM(AG58:AG59,AG50,AG51:AG54)</f>
        <v>41799.969519999999</v>
      </c>
      <c r="AH67" s="142"/>
      <c r="AI67" s="143">
        <f t="shared" ref="AI67:AI71" si="58">AG67-Z67</f>
        <v>222.0199999999968</v>
      </c>
      <c r="AJ67" s="104">
        <f t="shared" si="54"/>
        <v>5.339849669431144E-3</v>
      </c>
      <c r="AL67" s="141"/>
      <c r="AM67" s="141"/>
      <c r="AN67" s="139">
        <f>SUM(AN58:AN59,AN50,AN51:AN54)</f>
        <v>41925.479520000001</v>
      </c>
      <c r="AO67" s="142"/>
      <c r="AP67" s="143">
        <f t="shared" ref="AP67:AP71" si="59">AN67-AG67</f>
        <v>125.51000000000204</v>
      </c>
      <c r="AQ67" s="104">
        <f t="shared" si="55"/>
        <v>3.0026337684277344E-3</v>
      </c>
    </row>
    <row r="68" spans="1:43" s="85" customFormat="1" x14ac:dyDescent="0.2">
      <c r="B68" s="144" t="s">
        <v>52</v>
      </c>
      <c r="C68" s="79"/>
      <c r="D68" s="79"/>
      <c r="E68" s="79"/>
      <c r="F68" s="145">
        <v>0.13</v>
      </c>
      <c r="G68" s="138"/>
      <c r="H68" s="146">
        <f>H67*F68</f>
        <v>5290.094120480001</v>
      </c>
      <c r="I68" s="147"/>
      <c r="J68" s="148">
        <v>0.13</v>
      </c>
      <c r="K68" s="149"/>
      <c r="L68" s="150">
        <f>L67*J68</f>
        <v>5290.2139576000009</v>
      </c>
      <c r="M68" s="151"/>
      <c r="N68" s="152">
        <f t="shared" si="56"/>
        <v>0.11983711999982916</v>
      </c>
      <c r="O68" s="114">
        <f t="shared" si="57"/>
        <v>2.265311680105904E-5</v>
      </c>
      <c r="Q68" s="148">
        <v>0.13</v>
      </c>
      <c r="R68" s="149"/>
      <c r="S68" s="150">
        <f>S67*Q68</f>
        <v>5371.4816376000008</v>
      </c>
      <c r="T68" s="151"/>
      <c r="U68" s="152">
        <f t="shared" si="1"/>
        <v>81.267679999999928</v>
      </c>
      <c r="V68" s="114">
        <f t="shared" si="52"/>
        <v>1.536188907506275E-2</v>
      </c>
      <c r="X68" s="148">
        <v>0.13</v>
      </c>
      <c r="Y68" s="149"/>
      <c r="Z68" s="150">
        <f>Z67*X68</f>
        <v>5405.1334376000004</v>
      </c>
      <c r="AA68" s="151"/>
      <c r="AB68" s="152">
        <f t="shared" si="3"/>
        <v>33.651799999999639</v>
      </c>
      <c r="AC68" s="114">
        <f t="shared" si="53"/>
        <v>6.2649008728689233E-3</v>
      </c>
      <c r="AE68" s="148">
        <v>0.13</v>
      </c>
      <c r="AF68" s="149"/>
      <c r="AG68" s="150">
        <f>AG67*AE68</f>
        <v>5433.9960375999999</v>
      </c>
      <c r="AH68" s="151"/>
      <c r="AI68" s="152">
        <f t="shared" si="58"/>
        <v>28.862599999999475</v>
      </c>
      <c r="AJ68" s="114">
        <f t="shared" si="54"/>
        <v>5.3398496694311232E-3</v>
      </c>
      <c r="AL68" s="148">
        <v>0.13</v>
      </c>
      <c r="AM68" s="149"/>
      <c r="AN68" s="150">
        <f>AN67*AL68</f>
        <v>5450.3123376000003</v>
      </c>
      <c r="AO68" s="151"/>
      <c r="AP68" s="152">
        <f t="shared" si="59"/>
        <v>16.31630000000041</v>
      </c>
      <c r="AQ68" s="114">
        <f t="shared" si="55"/>
        <v>3.0026337684277613E-3</v>
      </c>
    </row>
    <row r="69" spans="1:43" s="85" customFormat="1" x14ac:dyDescent="0.2">
      <c r="B69" s="153" t="s">
        <v>53</v>
      </c>
      <c r="C69" s="79"/>
      <c r="D69" s="79"/>
      <c r="E69" s="79"/>
      <c r="F69" s="154"/>
      <c r="G69" s="155"/>
      <c r="H69" s="146">
        <f>H67+H68</f>
        <v>45983.125816480009</v>
      </c>
      <c r="I69" s="147"/>
      <c r="J69" s="147"/>
      <c r="K69" s="147"/>
      <c r="L69" s="150">
        <f>L67+L68</f>
        <v>45984.1674776</v>
      </c>
      <c r="M69" s="151"/>
      <c r="N69" s="152">
        <f t="shared" si="56"/>
        <v>1.0416611199907493</v>
      </c>
      <c r="O69" s="114">
        <f t="shared" si="57"/>
        <v>2.2653116800890159E-5</v>
      </c>
      <c r="Q69" s="147"/>
      <c r="R69" s="147"/>
      <c r="S69" s="150">
        <f>S67+S68</f>
        <v>46690.571157600003</v>
      </c>
      <c r="T69" s="151"/>
      <c r="U69" s="152">
        <f t="shared" si="1"/>
        <v>706.40368000000308</v>
      </c>
      <c r="V69" s="114">
        <f t="shared" si="52"/>
        <v>1.5361889075062833E-2</v>
      </c>
      <c r="X69" s="147"/>
      <c r="Y69" s="147"/>
      <c r="Z69" s="150">
        <f>Z67+Z68</f>
        <v>46983.082957600003</v>
      </c>
      <c r="AA69" s="151"/>
      <c r="AB69" s="152">
        <f t="shared" si="3"/>
        <v>292.51180000000022</v>
      </c>
      <c r="AC69" s="114">
        <f t="shared" si="53"/>
        <v>6.2649008728689962E-3</v>
      </c>
      <c r="AE69" s="147"/>
      <c r="AF69" s="147"/>
      <c r="AG69" s="150">
        <f>AG67+AG68</f>
        <v>47233.9655576</v>
      </c>
      <c r="AH69" s="151"/>
      <c r="AI69" s="152">
        <f t="shared" si="58"/>
        <v>250.88259999999718</v>
      </c>
      <c r="AJ69" s="114">
        <f t="shared" si="54"/>
        <v>5.3398496694311605E-3</v>
      </c>
      <c r="AL69" s="147"/>
      <c r="AM69" s="147"/>
      <c r="AN69" s="150">
        <f>AN67+AN68</f>
        <v>47375.791857600001</v>
      </c>
      <c r="AO69" s="151"/>
      <c r="AP69" s="152">
        <f t="shared" si="59"/>
        <v>141.82630000000063</v>
      </c>
      <c r="AQ69" s="114">
        <f t="shared" si="55"/>
        <v>3.0026337684276989E-3</v>
      </c>
    </row>
    <row r="70" spans="1: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7" t="s">
        <v>57</v>
      </c>
      <c r="C71" s="267"/>
      <c r="D71" s="267"/>
      <c r="E71" s="158"/>
      <c r="F71" s="159"/>
      <c r="G71" s="160"/>
      <c r="H71" s="161">
        <f>SUM(H69:H70)</f>
        <v>45983.125816480009</v>
      </c>
      <c r="I71" s="162"/>
      <c r="J71" s="162"/>
      <c r="K71" s="162"/>
      <c r="L71" s="163">
        <f>SUM(L69:L70)</f>
        <v>45984.1674776</v>
      </c>
      <c r="M71" s="164"/>
      <c r="N71" s="165">
        <f t="shared" si="56"/>
        <v>1.0416611199907493</v>
      </c>
      <c r="O71" s="166">
        <f t="shared" si="57"/>
        <v>2.2653116800890159E-5</v>
      </c>
      <c r="Q71" s="162"/>
      <c r="R71" s="162"/>
      <c r="S71" s="163">
        <f>SUM(S69:S70)</f>
        <v>46690.571157600003</v>
      </c>
      <c r="T71" s="164"/>
      <c r="U71" s="165">
        <f t="shared" si="1"/>
        <v>706.40368000000308</v>
      </c>
      <c r="V71" s="166">
        <f t="shared" si="52"/>
        <v>1.5361889075062833E-2</v>
      </c>
      <c r="X71" s="162"/>
      <c r="Y71" s="162"/>
      <c r="Z71" s="163">
        <f>SUM(Z69:Z70)</f>
        <v>46983.082957600003</v>
      </c>
      <c r="AA71" s="164"/>
      <c r="AB71" s="165">
        <f t="shared" si="3"/>
        <v>292.51180000000022</v>
      </c>
      <c r="AC71" s="166">
        <f t="shared" si="53"/>
        <v>6.2649008728689962E-3</v>
      </c>
      <c r="AE71" s="162"/>
      <c r="AF71" s="162"/>
      <c r="AG71" s="163">
        <f>SUM(AG69:AG70)</f>
        <v>47233.9655576</v>
      </c>
      <c r="AH71" s="164"/>
      <c r="AI71" s="165">
        <f t="shared" si="58"/>
        <v>250.88259999999718</v>
      </c>
      <c r="AJ71" s="166">
        <f t="shared" si="54"/>
        <v>5.3398496694311605E-3</v>
      </c>
      <c r="AL71" s="162"/>
      <c r="AM71" s="162"/>
      <c r="AN71" s="163">
        <f>SUM(AN69:AN70)</f>
        <v>47375.791857600001</v>
      </c>
      <c r="AO71" s="164"/>
      <c r="AP71" s="165">
        <f t="shared" si="59"/>
        <v>141.82630000000063</v>
      </c>
      <c r="AQ71" s="166">
        <f t="shared" si="55"/>
        <v>3.0026337684276989E-3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523875</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8"/>
  <sheetViews>
    <sheetView showGridLines="0" view="pageBreakPreview" topLeftCell="A28"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9.85546875" style="6" bestFit="1"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9.85546875" style="6" bestFit="1"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9.85546875" style="6" bestFit="1"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9.85546875" style="6" bestFit="1"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76</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v>4193.93</v>
      </c>
      <c r="G23" s="25">
        <v>1</v>
      </c>
      <c r="H23" s="26">
        <f>G23*F23</f>
        <v>4193.93</v>
      </c>
      <c r="I23" s="27"/>
      <c r="J23" s="183">
        <f>+'Proposed Rates'!D10</f>
        <v>4193.93</v>
      </c>
      <c r="K23" s="29">
        <v>1</v>
      </c>
      <c r="L23" s="26">
        <f>K23*J23</f>
        <v>4193.93</v>
      </c>
      <c r="M23" s="27"/>
      <c r="N23" s="30">
        <f>L23-H23</f>
        <v>0</v>
      </c>
      <c r="O23" s="31">
        <f>IF((H23)=0,"",(N23/H23))</f>
        <v>0</v>
      </c>
      <c r="Q23" s="183">
        <f>+'Proposed Rates'!E10</f>
        <v>4193.93</v>
      </c>
      <c r="R23" s="29">
        <v>1</v>
      </c>
      <c r="S23" s="26">
        <f>R23*Q23</f>
        <v>4193.93</v>
      </c>
      <c r="T23" s="27"/>
      <c r="U23" s="30">
        <f>S23-L23</f>
        <v>0</v>
      </c>
      <c r="V23" s="31">
        <f>IF((L23)=0,"",(U23/L23))</f>
        <v>0</v>
      </c>
      <c r="X23" s="183">
        <f>+'Proposed Rates'!F10</f>
        <v>4193.93</v>
      </c>
      <c r="Y23" s="29">
        <v>1</v>
      </c>
      <c r="Z23" s="26">
        <f>Y23*X23</f>
        <v>4193.93</v>
      </c>
      <c r="AA23" s="27"/>
      <c r="AB23" s="30">
        <f>Z23-S23</f>
        <v>0</v>
      </c>
      <c r="AC23" s="31">
        <f>IF((S23)=0,"",(AB23/S23))</f>
        <v>0</v>
      </c>
      <c r="AE23" s="183">
        <f>+'Proposed Rates'!G10</f>
        <v>4193.93</v>
      </c>
      <c r="AF23" s="29">
        <v>1</v>
      </c>
      <c r="AG23" s="26">
        <f>AF23*AE23</f>
        <v>4193.93</v>
      </c>
      <c r="AH23" s="27"/>
      <c r="AI23" s="30">
        <f>AG23-Z23</f>
        <v>0</v>
      </c>
      <c r="AJ23" s="31">
        <f>IF((Z23)=0,"",(AI23/Z23))</f>
        <v>0</v>
      </c>
      <c r="AL23" s="183">
        <f>+'Proposed Rates'!H10</f>
        <v>4193.93</v>
      </c>
      <c r="AM23" s="29">
        <v>1</v>
      </c>
      <c r="AN23" s="26">
        <f>AM23*AL23</f>
        <v>4193.93</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3.4887000000000001</v>
      </c>
      <c r="G29" s="51">
        <f>+$F$19</f>
        <v>2500</v>
      </c>
      <c r="H29" s="26">
        <f t="shared" si="0"/>
        <v>8721.75</v>
      </c>
      <c r="I29" s="27"/>
      <c r="J29" s="28">
        <f>+'Proposed Rates'!D23</f>
        <v>3.6541000000000001</v>
      </c>
      <c r="K29" s="51">
        <f>+$F$19</f>
        <v>2500</v>
      </c>
      <c r="L29" s="26">
        <f t="shared" si="9"/>
        <v>9135.25</v>
      </c>
      <c r="M29" s="27"/>
      <c r="N29" s="30">
        <f t="shared" si="10"/>
        <v>413.5</v>
      </c>
      <c r="O29" s="31">
        <f t="shared" si="11"/>
        <v>4.7410210106916616E-2</v>
      </c>
      <c r="Q29" s="28">
        <f>+'Proposed Rates'!E23</f>
        <v>3.9102999999999999</v>
      </c>
      <c r="R29" s="51">
        <f>+$F$19</f>
        <v>2500</v>
      </c>
      <c r="S29" s="26">
        <f t="shared" si="12"/>
        <v>9775.75</v>
      </c>
      <c r="T29" s="27"/>
      <c r="U29" s="30">
        <f t="shared" si="1"/>
        <v>640.5</v>
      </c>
      <c r="V29" s="31">
        <f t="shared" si="2"/>
        <v>7.0113023726772666E-2</v>
      </c>
      <c r="X29" s="28">
        <f>+'Proposed Rates'!F23</f>
        <v>4.1738999999999997</v>
      </c>
      <c r="Y29" s="51">
        <f>+$F$19</f>
        <v>2500</v>
      </c>
      <c r="Z29" s="26">
        <f t="shared" si="13"/>
        <v>10434.75</v>
      </c>
      <c r="AA29" s="27"/>
      <c r="AB29" s="30">
        <f t="shared" si="3"/>
        <v>659</v>
      </c>
      <c r="AC29" s="31">
        <f t="shared" si="4"/>
        <v>6.7411707541620847E-2</v>
      </c>
      <c r="AE29" s="28">
        <f>+'Proposed Rates'!G23</f>
        <v>4.3928000000000003</v>
      </c>
      <c r="AF29" s="51">
        <f>+$F$19</f>
        <v>2500</v>
      </c>
      <c r="AG29" s="26">
        <f t="shared" si="14"/>
        <v>10982</v>
      </c>
      <c r="AH29" s="27"/>
      <c r="AI29" s="30">
        <f t="shared" si="5"/>
        <v>547.25</v>
      </c>
      <c r="AJ29" s="31">
        <f t="shared" si="6"/>
        <v>5.2444955557152784E-2</v>
      </c>
      <c r="AL29" s="28">
        <f>+'Proposed Rates'!H23</f>
        <v>4.5060000000000002</v>
      </c>
      <c r="AM29" s="51">
        <f>+$F$19</f>
        <v>2500</v>
      </c>
      <c r="AN29" s="26">
        <f t="shared" si="15"/>
        <v>11265</v>
      </c>
      <c r="AO29" s="27"/>
      <c r="AP29" s="30">
        <f t="shared" si="7"/>
        <v>283</v>
      </c>
      <c r="AQ29" s="31">
        <f t="shared" si="8"/>
        <v>2.5769440903296303E-2</v>
      </c>
    </row>
    <row r="30" spans="2:43" x14ac:dyDescent="0.2">
      <c r="B30" s="21" t="s">
        <v>31</v>
      </c>
      <c r="C30" s="21"/>
      <c r="D30" s="22"/>
      <c r="E30" s="23"/>
      <c r="F30" s="24"/>
      <c r="G30" s="25">
        <f t="shared" ref="G30" si="16">$F$18</f>
        <v>1277500</v>
      </c>
      <c r="H30" s="26">
        <f t="shared" si="0"/>
        <v>0</v>
      </c>
      <c r="I30" s="27"/>
      <c r="J30" s="28"/>
      <c r="K30" s="25">
        <f t="shared" ref="K30:K38" si="17">$F$18</f>
        <v>1277500</v>
      </c>
      <c r="L30" s="26">
        <f t="shared" si="9"/>
        <v>0</v>
      </c>
      <c r="M30" s="27"/>
      <c r="N30" s="30">
        <f t="shared" si="10"/>
        <v>0</v>
      </c>
      <c r="O30" s="31" t="str">
        <f t="shared" si="11"/>
        <v/>
      </c>
      <c r="Q30" s="28"/>
      <c r="R30" s="25">
        <f t="shared" ref="R30:R38" si="18">$F$18</f>
        <v>1277500</v>
      </c>
      <c r="S30" s="26">
        <f t="shared" si="12"/>
        <v>0</v>
      </c>
      <c r="T30" s="27"/>
      <c r="U30" s="30">
        <f t="shared" si="1"/>
        <v>0</v>
      </c>
      <c r="V30" s="31" t="str">
        <f t="shared" si="2"/>
        <v/>
      </c>
      <c r="X30" s="28"/>
      <c r="Y30" s="25">
        <f t="shared" ref="Y30:Y38" si="19">$F$18</f>
        <v>1277500</v>
      </c>
      <c r="Z30" s="26">
        <f t="shared" si="13"/>
        <v>0</v>
      </c>
      <c r="AA30" s="27"/>
      <c r="AB30" s="30">
        <f t="shared" si="3"/>
        <v>0</v>
      </c>
      <c r="AC30" s="31" t="str">
        <f t="shared" si="4"/>
        <v/>
      </c>
      <c r="AE30" s="28"/>
      <c r="AF30" s="25">
        <f t="shared" ref="AF30:AF38" si="20">$F$18</f>
        <v>1277500</v>
      </c>
      <c r="AG30" s="26">
        <f t="shared" si="14"/>
        <v>0</v>
      </c>
      <c r="AH30" s="27"/>
      <c r="AI30" s="30">
        <f t="shared" si="5"/>
        <v>0</v>
      </c>
      <c r="AJ30" s="31" t="str">
        <f t="shared" si="6"/>
        <v/>
      </c>
      <c r="AL30" s="28"/>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v>0</v>
      </c>
      <c r="G31" s="51">
        <f>+$F$19</f>
        <v>2500</v>
      </c>
      <c r="H31" s="26">
        <f t="shared" si="0"/>
        <v>0</v>
      </c>
      <c r="I31" s="27"/>
      <c r="J31" s="28">
        <f>+'Proposed Rates'!D70</f>
        <v>-7.7109999999999998E-2</v>
      </c>
      <c r="K31" s="51">
        <f>+$F$19</f>
        <v>2500</v>
      </c>
      <c r="L31" s="26">
        <f t="shared" si="9"/>
        <v>-192.77500000000001</v>
      </c>
      <c r="M31" s="27"/>
      <c r="N31" s="30">
        <f t="shared" si="10"/>
        <v>-192.77500000000001</v>
      </c>
      <c r="O31" s="31" t="str">
        <f t="shared" si="11"/>
        <v/>
      </c>
      <c r="Q31" s="28"/>
      <c r="R31" s="51">
        <f>+$F$19</f>
        <v>2500</v>
      </c>
      <c r="S31" s="26">
        <f t="shared" si="12"/>
        <v>0</v>
      </c>
      <c r="T31" s="27"/>
      <c r="U31" s="30">
        <f t="shared" si="1"/>
        <v>192.77500000000001</v>
      </c>
      <c r="V31" s="31">
        <f t="shared" si="2"/>
        <v>-1</v>
      </c>
      <c r="X31" s="28"/>
      <c r="Y31" s="51">
        <f>+$F$19</f>
        <v>2500</v>
      </c>
      <c r="Z31" s="26">
        <f t="shared" si="13"/>
        <v>0</v>
      </c>
      <c r="AA31" s="27"/>
      <c r="AB31" s="30">
        <f t="shared" si="3"/>
        <v>0</v>
      </c>
      <c r="AC31" s="31" t="str">
        <f t="shared" si="4"/>
        <v/>
      </c>
      <c r="AE31" s="28"/>
      <c r="AF31" s="51">
        <f>+$F$19</f>
        <v>2500</v>
      </c>
      <c r="AG31" s="26">
        <f t="shared" si="14"/>
        <v>0</v>
      </c>
      <c r="AH31" s="27"/>
      <c r="AI31" s="30">
        <f t="shared" si="5"/>
        <v>0</v>
      </c>
      <c r="AJ31" s="31" t="str">
        <f t="shared" si="6"/>
        <v/>
      </c>
      <c r="AL31" s="28"/>
      <c r="AM31" s="51">
        <f>+$F$19</f>
        <v>2500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12915.68</v>
      </c>
      <c r="I39" s="40"/>
      <c r="J39" s="41"/>
      <c r="K39" s="42"/>
      <c r="L39" s="39">
        <f>SUM(L23:L38)</f>
        <v>13136.405000000001</v>
      </c>
      <c r="M39" s="40"/>
      <c r="N39" s="43">
        <f t="shared" si="10"/>
        <v>220.72500000000036</v>
      </c>
      <c r="O39" s="44">
        <f t="shared" si="11"/>
        <v>1.7089692528771259E-2</v>
      </c>
      <c r="Q39" s="41"/>
      <c r="R39" s="42"/>
      <c r="S39" s="39">
        <f>SUM(S23:S38)</f>
        <v>13969.68</v>
      </c>
      <c r="T39" s="40"/>
      <c r="U39" s="43">
        <f t="shared" si="1"/>
        <v>833.27499999999964</v>
      </c>
      <c r="V39" s="44">
        <f t="shared" si="2"/>
        <v>6.3432499226386482E-2</v>
      </c>
      <c r="X39" s="41"/>
      <c r="Y39" s="42"/>
      <c r="Z39" s="39">
        <f>SUM(Z23:Z38)</f>
        <v>14628.68</v>
      </c>
      <c r="AA39" s="40"/>
      <c r="AB39" s="43">
        <f t="shared" si="3"/>
        <v>659</v>
      </c>
      <c r="AC39" s="44">
        <f t="shared" si="4"/>
        <v>4.7173593095904846E-2</v>
      </c>
      <c r="AE39" s="41"/>
      <c r="AF39" s="42"/>
      <c r="AG39" s="39">
        <f>SUM(AG23:AG38)</f>
        <v>15175.93</v>
      </c>
      <c r="AH39" s="40"/>
      <c r="AI39" s="43">
        <f t="shared" si="5"/>
        <v>547.25</v>
      </c>
      <c r="AJ39" s="44">
        <f t="shared" si="6"/>
        <v>3.7409390320931213E-2</v>
      </c>
      <c r="AL39" s="41"/>
      <c r="AM39" s="42"/>
      <c r="AN39" s="39">
        <f>SUM(AN23:AN38)</f>
        <v>15458.93</v>
      </c>
      <c r="AO39" s="40"/>
      <c r="AP39" s="43">
        <f t="shared" si="7"/>
        <v>283</v>
      </c>
      <c r="AQ39" s="44">
        <f t="shared" si="8"/>
        <v>1.8647951064613501E-2</v>
      </c>
    </row>
    <row r="40" spans="2:43" ht="38.25" x14ac:dyDescent="0.2">
      <c r="B40" s="46" t="str">
        <f>+'&gt;50 (100)'!B40</f>
        <v>Deferral/Variance Account Disposition Rate Rider Class 1</v>
      </c>
      <c r="C40" s="21"/>
      <c r="D40" s="22" t="str">
        <f>+'&gt;50 (100)'!D40</f>
        <v>per kW</v>
      </c>
      <c r="E40" s="23"/>
      <c r="F40" s="24">
        <v>0</v>
      </c>
      <c r="G40" s="51">
        <f>+$F$19</f>
        <v>2500</v>
      </c>
      <c r="H40" s="26">
        <f>G40*F40</f>
        <v>0</v>
      </c>
      <c r="I40" s="27"/>
      <c r="J40" s="28">
        <f>+'Proposed Rates'!D41</f>
        <v>-0.395098</v>
      </c>
      <c r="K40" s="51">
        <f>+$F$19</f>
        <v>2500</v>
      </c>
      <c r="L40" s="26">
        <f>K40*J40</f>
        <v>-987.745</v>
      </c>
      <c r="M40" s="27"/>
      <c r="N40" s="30">
        <f>L40-H40</f>
        <v>-987.745</v>
      </c>
      <c r="O40" s="31" t="str">
        <f>IF((H40)=0,"",(N40/H40))</f>
        <v/>
      </c>
      <c r="Q40" s="28"/>
      <c r="R40" s="51">
        <f>+$F$19</f>
        <v>2500</v>
      </c>
      <c r="S40" s="26">
        <f>R40*Q40</f>
        <v>0</v>
      </c>
      <c r="T40" s="27"/>
      <c r="U40" s="30">
        <f t="shared" si="1"/>
        <v>987.745</v>
      </c>
      <c r="V40" s="31">
        <f t="shared" si="2"/>
        <v>-1</v>
      </c>
      <c r="X40" s="28"/>
      <c r="Y40" s="51">
        <f>+$F$19</f>
        <v>2500</v>
      </c>
      <c r="Z40" s="26">
        <f>Y40*X40</f>
        <v>0</v>
      </c>
      <c r="AA40" s="27"/>
      <c r="AB40" s="30">
        <f t="shared" si="3"/>
        <v>0</v>
      </c>
      <c r="AC40" s="31" t="str">
        <f t="shared" si="4"/>
        <v/>
      </c>
      <c r="AE40" s="28"/>
      <c r="AF40" s="51">
        <f>+$F$19</f>
        <v>2500</v>
      </c>
      <c r="AG40" s="26">
        <f>AF40*AE40</f>
        <v>0</v>
      </c>
      <c r="AH40" s="27"/>
      <c r="AI40" s="30">
        <f t="shared" si="5"/>
        <v>0</v>
      </c>
      <c r="AJ40" s="31" t="str">
        <f t="shared" si="6"/>
        <v/>
      </c>
      <c r="AL40" s="28"/>
      <c r="AM40" s="51">
        <f>+$F$19</f>
        <v>2500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c r="G41" s="51">
        <f>+F19</f>
        <v>2500</v>
      </c>
      <c r="H41" s="26">
        <f t="shared" ref="H41:H45" si="23">G41*F41</f>
        <v>0</v>
      </c>
      <c r="I41" s="47"/>
      <c r="J41" s="28">
        <f>+'Proposed Rates'!D55</f>
        <v>-3.4349999999999999E-2</v>
      </c>
      <c r="K41" s="51">
        <f>+$F$19</f>
        <v>2500</v>
      </c>
      <c r="L41" s="26">
        <f t="shared" ref="L41:L45" si="24">K41*J41</f>
        <v>-85.875</v>
      </c>
      <c r="M41" s="48"/>
      <c r="N41" s="30">
        <f t="shared" ref="N41:N45" si="25">L41-H41</f>
        <v>-85.875</v>
      </c>
      <c r="O41" s="31" t="str">
        <f t="shared" ref="O41:O65" si="26">IF((H41)=0,"",(N41/H41))</f>
        <v/>
      </c>
      <c r="Q41" s="28"/>
      <c r="R41" s="51">
        <f>+$F$19</f>
        <v>2500</v>
      </c>
      <c r="S41" s="26">
        <f t="shared" ref="S41:S43" si="27">R41*Q41</f>
        <v>0</v>
      </c>
      <c r="T41" s="48"/>
      <c r="U41" s="30">
        <f t="shared" si="1"/>
        <v>85.875</v>
      </c>
      <c r="V41" s="31">
        <f t="shared" si="2"/>
        <v>-1</v>
      </c>
      <c r="X41" s="28"/>
      <c r="Y41" s="51">
        <f>+$F$19</f>
        <v>2500</v>
      </c>
      <c r="Z41" s="26">
        <f t="shared" ref="Z41:Z43" si="28">Y41*X41</f>
        <v>0</v>
      </c>
      <c r="AA41" s="48"/>
      <c r="AB41" s="30">
        <f t="shared" si="3"/>
        <v>0</v>
      </c>
      <c r="AC41" s="31" t="str">
        <f t="shared" si="4"/>
        <v/>
      </c>
      <c r="AE41" s="28"/>
      <c r="AF41" s="51">
        <f>+$F$19</f>
        <v>2500</v>
      </c>
      <c r="AG41" s="26">
        <f t="shared" ref="AG41:AG43" si="29">AF41*AE41</f>
        <v>0</v>
      </c>
      <c r="AH41" s="48"/>
      <c r="AI41" s="30">
        <f t="shared" si="5"/>
        <v>0</v>
      </c>
      <c r="AJ41" s="31" t="str">
        <f t="shared" si="6"/>
        <v/>
      </c>
      <c r="AL41" s="28"/>
      <c r="AM41" s="51">
        <f>+$F$19</f>
        <v>2500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1277500</v>
      </c>
      <c r="H42" s="26">
        <f t="shared" si="23"/>
        <v>0</v>
      </c>
      <c r="I42" s="47"/>
      <c r="J42" s="28">
        <f>+'Proposed Rates'!D84</f>
        <v>2.81E-3</v>
      </c>
      <c r="K42" s="25">
        <f t="shared" ref="K42" si="32">$F$18</f>
        <v>1277500</v>
      </c>
      <c r="L42" s="26">
        <f t="shared" si="24"/>
        <v>3589.7750000000001</v>
      </c>
      <c r="M42" s="48"/>
      <c r="N42" s="30">
        <f t="shared" si="25"/>
        <v>3589.7750000000001</v>
      </c>
      <c r="O42" s="31" t="str">
        <f t="shared" si="26"/>
        <v/>
      </c>
      <c r="Q42" s="28"/>
      <c r="R42" s="25">
        <f t="shared" ref="R42:R43" si="33">$F$18</f>
        <v>1277500</v>
      </c>
      <c r="S42" s="26">
        <f t="shared" si="27"/>
        <v>0</v>
      </c>
      <c r="T42" s="48"/>
      <c r="U42" s="30">
        <f t="shared" si="1"/>
        <v>-3589.7750000000001</v>
      </c>
      <c r="V42" s="31">
        <f t="shared" si="2"/>
        <v>-1</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1277500</v>
      </c>
      <c r="H43" s="26">
        <f t="shared" si="23"/>
        <v>0</v>
      </c>
      <c r="I43" s="47"/>
      <c r="J43" s="28">
        <f>+'Proposed Rates'!D100</f>
        <v>-0.70538299999999998</v>
      </c>
      <c r="K43" s="51">
        <f>+$F$19</f>
        <v>2500</v>
      </c>
      <c r="L43" s="26">
        <f t="shared" si="24"/>
        <v>-1763.4575</v>
      </c>
      <c r="M43" s="48"/>
      <c r="N43" s="30">
        <f t="shared" si="25"/>
        <v>-1763.4575</v>
      </c>
      <c r="O43" s="31" t="str">
        <f t="shared" si="26"/>
        <v/>
      </c>
      <c r="Q43" s="28"/>
      <c r="R43" s="25">
        <f t="shared" si="33"/>
        <v>1277500</v>
      </c>
      <c r="S43" s="26">
        <f t="shared" si="27"/>
        <v>0</v>
      </c>
      <c r="T43" s="48"/>
      <c r="U43" s="30">
        <f t="shared" si="1"/>
        <v>1763.4575</v>
      </c>
      <c r="V43" s="31">
        <f t="shared" si="2"/>
        <v>-1</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2500</v>
      </c>
      <c r="H44" s="26">
        <f>G44*F44</f>
        <v>62.9</v>
      </c>
      <c r="I44" s="27"/>
      <c r="J44" s="52">
        <v>2.7E-2</v>
      </c>
      <c r="K44" s="51">
        <f>+$F$19</f>
        <v>2500</v>
      </c>
      <c r="L44" s="26">
        <f>K44*J44</f>
        <v>67.5</v>
      </c>
      <c r="M44" s="27"/>
      <c r="N44" s="30">
        <f>L44-H44</f>
        <v>4.6000000000000014</v>
      </c>
      <c r="O44" s="31">
        <f>IF((H44)=0,"",(N44/H44))</f>
        <v>7.3131955484896691E-2</v>
      </c>
      <c r="Q44" s="52">
        <v>2.724E-2</v>
      </c>
      <c r="R44" s="51">
        <f>+$F$19</f>
        <v>2500</v>
      </c>
      <c r="S44" s="26">
        <f>R44*Q44</f>
        <v>68.099999999999994</v>
      </c>
      <c r="T44" s="27"/>
      <c r="U44" s="30">
        <f t="shared" si="1"/>
        <v>0.59999999999999432</v>
      </c>
      <c r="V44" s="31">
        <f t="shared" si="2"/>
        <v>8.8888888888888039E-3</v>
      </c>
      <c r="X44" s="52">
        <v>2.7300000000000001E-2</v>
      </c>
      <c r="Y44" s="51">
        <f>+$F$19</f>
        <v>2500</v>
      </c>
      <c r="Z44" s="26">
        <f>Y44*X44</f>
        <v>68.25</v>
      </c>
      <c r="AA44" s="27"/>
      <c r="AB44" s="30">
        <f t="shared" si="3"/>
        <v>0.15000000000000568</v>
      </c>
      <c r="AC44" s="31">
        <f t="shared" si="4"/>
        <v>2.2026431718062509E-3</v>
      </c>
      <c r="AE44" s="52">
        <v>2.7320000000000001E-2</v>
      </c>
      <c r="AF44" s="51">
        <f>+$F$19</f>
        <v>2500</v>
      </c>
      <c r="AG44" s="26">
        <f>AF44*AE44</f>
        <v>68.3</v>
      </c>
      <c r="AH44" s="27"/>
      <c r="AI44" s="30">
        <f t="shared" si="5"/>
        <v>4.9999999999997158E-2</v>
      </c>
      <c r="AJ44" s="31">
        <f t="shared" si="6"/>
        <v>7.3260073260069097E-4</v>
      </c>
      <c r="AL44" s="52">
        <v>2.734E-2</v>
      </c>
      <c r="AM44" s="51">
        <f>+$F$19</f>
        <v>2500</v>
      </c>
      <c r="AN44" s="26">
        <f>AM44*AL44</f>
        <v>68.349999999999994</v>
      </c>
      <c r="AO44" s="27"/>
      <c r="AP44" s="30">
        <f t="shared" si="7"/>
        <v>4.9999999999997158E-2</v>
      </c>
      <c r="AQ44" s="31">
        <f t="shared" si="8"/>
        <v>7.3206442166906527E-4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42796.25</v>
      </c>
      <c r="L45" s="26">
        <f t="shared" si="24"/>
        <v>4371.2089750000005</v>
      </c>
      <c r="M45" s="27"/>
      <c r="N45" s="30">
        <f t="shared" si="25"/>
        <v>-300.11285500000031</v>
      </c>
      <c r="O45" s="31">
        <f t="shared" si="26"/>
        <v>-6.4245810055865979E-2</v>
      </c>
      <c r="Q45" s="55">
        <f>0.64*$Q$55+0.18*$Q$56+0.18*$Q$57</f>
        <v>0.10214000000000001</v>
      </c>
      <c r="R45" s="54">
        <f>$F$18*(1+Q74)-$F$18</f>
        <v>42796.25</v>
      </c>
      <c r="S45" s="26">
        <f t="shared" ref="S45" si="37">R45*Q45</f>
        <v>4371.2089750000005</v>
      </c>
      <c r="T45" s="27"/>
      <c r="U45" s="30">
        <f t="shared" si="1"/>
        <v>0</v>
      </c>
      <c r="V45" s="31">
        <f t="shared" si="2"/>
        <v>0</v>
      </c>
      <c r="X45" s="55">
        <f>0.64*$X$55+0.18*$X$56+0.18*$X$57</f>
        <v>0.10214000000000001</v>
      </c>
      <c r="Y45" s="54">
        <f>$F$18*(1+X74)-$F$18</f>
        <v>42796.25</v>
      </c>
      <c r="Z45" s="26">
        <f t="shared" ref="Z45" si="38">Y45*X45</f>
        <v>4371.2089750000005</v>
      </c>
      <c r="AA45" s="27"/>
      <c r="AB45" s="30">
        <f t="shared" si="3"/>
        <v>0</v>
      </c>
      <c r="AC45" s="31">
        <f t="shared" si="4"/>
        <v>0</v>
      </c>
      <c r="AE45" s="55">
        <f>0.64*$AE$55+0.18*$AE$56+0.18*$AE$57</f>
        <v>0.10214000000000001</v>
      </c>
      <c r="AF45" s="54">
        <f>$F$18*(1+AE74)-$F$18</f>
        <v>42796.25</v>
      </c>
      <c r="AG45" s="26">
        <f t="shared" ref="AG45" si="39">AF45*AE45</f>
        <v>4371.2089750000005</v>
      </c>
      <c r="AH45" s="27"/>
      <c r="AI45" s="30">
        <f t="shared" si="5"/>
        <v>0</v>
      </c>
      <c r="AJ45" s="31">
        <f t="shared" si="6"/>
        <v>0</v>
      </c>
      <c r="AL45" s="55">
        <f>0.64*$AL$55+0.18*$AL$56+0.18*$AL$57</f>
        <v>0.10214000000000001</v>
      </c>
      <c r="AM45" s="54">
        <f>$F$18*(1+AL74)-$F$18</f>
        <v>42796.25</v>
      </c>
      <c r="AN45" s="26">
        <f t="shared" ref="AN45" si="40">AM45*AL45</f>
        <v>4371.2089750000005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17649.901830000003</v>
      </c>
      <c r="I47" s="40"/>
      <c r="J47" s="59"/>
      <c r="K47" s="61"/>
      <c r="L47" s="60">
        <f>SUM(L40:L46)+L39</f>
        <v>18327.811475000002</v>
      </c>
      <c r="M47" s="40"/>
      <c r="N47" s="43">
        <f t="shared" ref="N47:N65" si="41">L47-H47</f>
        <v>677.90964499999973</v>
      </c>
      <c r="O47" s="44">
        <f t="shared" si="26"/>
        <v>3.8408692100923694E-2</v>
      </c>
      <c r="Q47" s="59"/>
      <c r="R47" s="61"/>
      <c r="S47" s="60">
        <f>SUM(S40:S46)+S39</f>
        <v>18408.988975</v>
      </c>
      <c r="T47" s="40"/>
      <c r="U47" s="43">
        <f t="shared" si="1"/>
        <v>81.177499999997963</v>
      </c>
      <c r="V47" s="44">
        <f t="shared" si="2"/>
        <v>4.4291976764780612E-3</v>
      </c>
      <c r="X47" s="59"/>
      <c r="Y47" s="61"/>
      <c r="Z47" s="60">
        <f>SUM(Z40:Z46)+Z39</f>
        <v>19068.138975000002</v>
      </c>
      <c r="AA47" s="40"/>
      <c r="AB47" s="43">
        <f t="shared" si="3"/>
        <v>659.15000000000146</v>
      </c>
      <c r="AC47" s="44">
        <f t="shared" si="4"/>
        <v>3.5805877275234856E-2</v>
      </c>
      <c r="AE47" s="59"/>
      <c r="AF47" s="61"/>
      <c r="AG47" s="60">
        <f>SUM(AG40:AG46)+AG39</f>
        <v>19615.438975000001</v>
      </c>
      <c r="AH47" s="40"/>
      <c r="AI47" s="43">
        <f t="shared" si="5"/>
        <v>547.29999999999927</v>
      </c>
      <c r="AJ47" s="44">
        <f t="shared" si="6"/>
        <v>2.8702329090298611E-2</v>
      </c>
      <c r="AL47" s="59"/>
      <c r="AM47" s="61"/>
      <c r="AN47" s="60">
        <f>SUM(AN40:AN46)+AN39</f>
        <v>19898.488975</v>
      </c>
      <c r="AO47" s="40"/>
      <c r="AP47" s="43">
        <f t="shared" si="7"/>
        <v>283.04999999999927</v>
      </c>
      <c r="AQ47" s="44">
        <f t="shared" si="8"/>
        <v>1.4429960010619608E-2</v>
      </c>
    </row>
    <row r="48" spans="2:43" x14ac:dyDescent="0.2">
      <c r="B48" s="27" t="s">
        <v>39</v>
      </c>
      <c r="C48" s="27"/>
      <c r="D48" s="62" t="s">
        <v>74</v>
      </c>
      <c r="E48" s="63"/>
      <c r="F48" s="28">
        <v>3.0186000000000002</v>
      </c>
      <c r="G48" s="64">
        <f>+$F$19</f>
        <v>2500</v>
      </c>
      <c r="H48" s="26">
        <f>G48*F48</f>
        <v>7546.5</v>
      </c>
      <c r="I48" s="27"/>
      <c r="J48" s="28">
        <f>+F48</f>
        <v>3.0186000000000002</v>
      </c>
      <c r="K48" s="64">
        <f>+$F$19</f>
        <v>2500</v>
      </c>
      <c r="L48" s="26">
        <f>K48*J48</f>
        <v>7546.5</v>
      </c>
      <c r="M48" s="27"/>
      <c r="N48" s="30">
        <f t="shared" si="41"/>
        <v>0</v>
      </c>
      <c r="O48" s="31">
        <f t="shared" si="26"/>
        <v>0</v>
      </c>
      <c r="Q48" s="28">
        <f>+$J48</f>
        <v>3.0186000000000002</v>
      </c>
      <c r="R48" s="64">
        <f>+$F$19</f>
        <v>2500</v>
      </c>
      <c r="S48" s="26">
        <f>R48*Q48</f>
        <v>7546.5</v>
      </c>
      <c r="T48" s="27"/>
      <c r="U48" s="30">
        <f t="shared" si="1"/>
        <v>0</v>
      </c>
      <c r="V48" s="31">
        <f t="shared" si="2"/>
        <v>0</v>
      </c>
      <c r="X48" s="28">
        <f>+$J48</f>
        <v>3.0186000000000002</v>
      </c>
      <c r="Y48" s="64">
        <f>+$F$19</f>
        <v>2500</v>
      </c>
      <c r="Z48" s="26">
        <f>Y48*X48</f>
        <v>7546.5</v>
      </c>
      <c r="AA48" s="27"/>
      <c r="AB48" s="30">
        <f t="shared" si="3"/>
        <v>0</v>
      </c>
      <c r="AC48" s="31">
        <f t="shared" si="4"/>
        <v>0</v>
      </c>
      <c r="AE48" s="28">
        <f>+$J48</f>
        <v>3.0186000000000002</v>
      </c>
      <c r="AF48" s="64">
        <f>+$F$19</f>
        <v>2500</v>
      </c>
      <c r="AG48" s="26">
        <f>AF48*AE48</f>
        <v>7546.5</v>
      </c>
      <c r="AH48" s="27"/>
      <c r="AI48" s="30">
        <f t="shared" si="5"/>
        <v>0</v>
      </c>
      <c r="AJ48" s="31">
        <f t="shared" si="6"/>
        <v>0</v>
      </c>
      <c r="AL48" s="28">
        <f>+$J48</f>
        <v>3.0186000000000002</v>
      </c>
      <c r="AM48" s="64">
        <f>+$F$19</f>
        <v>2500</v>
      </c>
      <c r="AN48" s="26">
        <f>AM48*AL48</f>
        <v>7546.5</v>
      </c>
      <c r="AO48" s="27"/>
      <c r="AP48" s="30">
        <f t="shared" si="7"/>
        <v>0</v>
      </c>
      <c r="AQ48" s="31">
        <f t="shared" si="8"/>
        <v>0</v>
      </c>
    </row>
    <row r="49" spans="2:43" ht="25.5" x14ac:dyDescent="0.2">
      <c r="B49" s="66" t="s">
        <v>40</v>
      </c>
      <c r="C49" s="27"/>
      <c r="D49" s="62" t="s">
        <v>74</v>
      </c>
      <c r="E49" s="63"/>
      <c r="F49" s="28">
        <v>1.7346999999999999</v>
      </c>
      <c r="G49" s="64">
        <f>G48</f>
        <v>2500</v>
      </c>
      <c r="H49" s="26">
        <f>G49*F49</f>
        <v>4336.75</v>
      </c>
      <c r="I49" s="27"/>
      <c r="J49" s="28">
        <f>+F49</f>
        <v>1.7346999999999999</v>
      </c>
      <c r="K49" s="64">
        <f>K48</f>
        <v>2500</v>
      </c>
      <c r="L49" s="26">
        <f>K49*J49</f>
        <v>4336.75</v>
      </c>
      <c r="M49" s="27"/>
      <c r="N49" s="30">
        <f t="shared" si="41"/>
        <v>0</v>
      </c>
      <c r="O49" s="31">
        <f t="shared" si="26"/>
        <v>0</v>
      </c>
      <c r="Q49" s="28">
        <f>+$J49</f>
        <v>1.7346999999999999</v>
      </c>
      <c r="R49" s="64">
        <f>R48</f>
        <v>2500</v>
      </c>
      <c r="S49" s="26">
        <f>R49*Q49</f>
        <v>4336.75</v>
      </c>
      <c r="T49" s="27"/>
      <c r="U49" s="30">
        <f t="shared" si="1"/>
        <v>0</v>
      </c>
      <c r="V49" s="31">
        <f t="shared" si="2"/>
        <v>0</v>
      </c>
      <c r="X49" s="28">
        <f>+$J49</f>
        <v>1.7346999999999999</v>
      </c>
      <c r="Y49" s="64">
        <f>Y48</f>
        <v>2500</v>
      </c>
      <c r="Z49" s="26">
        <f>Y49*X49</f>
        <v>4336.75</v>
      </c>
      <c r="AA49" s="27"/>
      <c r="AB49" s="30">
        <f t="shared" si="3"/>
        <v>0</v>
      </c>
      <c r="AC49" s="31">
        <f t="shared" si="4"/>
        <v>0</v>
      </c>
      <c r="AE49" s="28">
        <f>+$J49</f>
        <v>1.7346999999999999</v>
      </c>
      <c r="AF49" s="64">
        <f>AF48</f>
        <v>2500</v>
      </c>
      <c r="AG49" s="26">
        <f>AF49*AE49</f>
        <v>4336.75</v>
      </c>
      <c r="AH49" s="27"/>
      <c r="AI49" s="30">
        <f t="shared" si="5"/>
        <v>0</v>
      </c>
      <c r="AJ49" s="31">
        <f t="shared" si="6"/>
        <v>0</v>
      </c>
      <c r="AL49" s="28">
        <f>+$J49</f>
        <v>1.7346999999999999</v>
      </c>
      <c r="AM49" s="64">
        <f>AM48</f>
        <v>2500</v>
      </c>
      <c r="AN49" s="26">
        <f>AM49*AL49</f>
        <v>4336.75</v>
      </c>
      <c r="AO49" s="27"/>
      <c r="AP49" s="30">
        <f t="shared" si="7"/>
        <v>0</v>
      </c>
      <c r="AQ49" s="31">
        <f t="shared" si="8"/>
        <v>0</v>
      </c>
    </row>
    <row r="50" spans="2:43" ht="25.5" x14ac:dyDescent="0.2">
      <c r="B50" s="56" t="s">
        <v>41</v>
      </c>
      <c r="C50" s="35"/>
      <c r="D50" s="35"/>
      <c r="E50" s="35"/>
      <c r="F50" s="67"/>
      <c r="G50" s="59"/>
      <c r="H50" s="60">
        <f>SUM(H47:H49)</f>
        <v>29533.151830000003</v>
      </c>
      <c r="I50" s="68"/>
      <c r="J50" s="69"/>
      <c r="K50" s="59"/>
      <c r="L50" s="60">
        <f>SUM(L47:L49)</f>
        <v>30211.061475000002</v>
      </c>
      <c r="M50" s="68"/>
      <c r="N50" s="43">
        <f t="shared" si="41"/>
        <v>677.90964499999973</v>
      </c>
      <c r="O50" s="44">
        <f t="shared" si="26"/>
        <v>2.2954192254934804E-2</v>
      </c>
      <c r="Q50" s="69"/>
      <c r="R50" s="59"/>
      <c r="S50" s="60">
        <f>SUM(S47:S49)</f>
        <v>30292.238975</v>
      </c>
      <c r="T50" s="68"/>
      <c r="U50" s="43">
        <f t="shared" si="1"/>
        <v>81.177499999997963</v>
      </c>
      <c r="V50" s="44">
        <f t="shared" si="2"/>
        <v>2.6870125059052716E-3</v>
      </c>
      <c r="X50" s="69"/>
      <c r="Y50" s="59"/>
      <c r="Z50" s="60">
        <f>SUM(Z47:Z49)</f>
        <v>30951.388975000002</v>
      </c>
      <c r="AA50" s="68"/>
      <c r="AB50" s="43">
        <f t="shared" si="3"/>
        <v>659.15000000000146</v>
      </c>
      <c r="AC50" s="44">
        <f t="shared" si="4"/>
        <v>2.1759698929616721E-2</v>
      </c>
      <c r="AE50" s="69"/>
      <c r="AF50" s="59"/>
      <c r="AG50" s="60">
        <f>SUM(AG47:AG49)</f>
        <v>31498.688975000001</v>
      </c>
      <c r="AH50" s="68"/>
      <c r="AI50" s="43">
        <f t="shared" si="5"/>
        <v>547.29999999999927</v>
      </c>
      <c r="AJ50" s="44">
        <f t="shared" si="6"/>
        <v>1.768256669973885E-2</v>
      </c>
      <c r="AL50" s="69"/>
      <c r="AM50" s="59"/>
      <c r="AN50" s="60">
        <f>SUM(AN47:AN49)</f>
        <v>31781.738975</v>
      </c>
      <c r="AO50" s="68"/>
      <c r="AP50" s="43">
        <f t="shared" si="7"/>
        <v>283.04999999999927</v>
      </c>
      <c r="AQ50" s="44">
        <f t="shared" si="8"/>
        <v>8.9860882852823322E-3</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176425.53847999999</v>
      </c>
      <c r="I61" s="100"/>
      <c r="J61" s="101"/>
      <c r="K61" s="101"/>
      <c r="L61" s="99">
        <f>SUM(L51:L57,L50)</f>
        <v>176842.76147500001</v>
      </c>
      <c r="M61" s="102"/>
      <c r="N61" s="103">
        <f t="shared" ref="N61" si="48">L61-H61</f>
        <v>417.22299500001827</v>
      </c>
      <c r="O61" s="104">
        <f t="shared" ref="O61" si="49">IF((H61)=0,"",(N61/H61))</f>
        <v>2.364867346273202E-3</v>
      </c>
      <c r="Q61" s="101"/>
      <c r="R61" s="101"/>
      <c r="S61" s="99">
        <f>SUM(S51:S57,S50)</f>
        <v>176923.938975</v>
      </c>
      <c r="T61" s="102"/>
      <c r="U61" s="103">
        <f t="shared" si="1"/>
        <v>81.177499999990687</v>
      </c>
      <c r="V61" s="104">
        <f>IF((L61)=0,"",(U61/L61))</f>
        <v>4.5903773116247467E-4</v>
      </c>
      <c r="X61" s="101"/>
      <c r="Y61" s="101"/>
      <c r="Z61" s="99">
        <f>SUM(Z51:Z57,Z50)</f>
        <v>177583.08897500002</v>
      </c>
      <c r="AA61" s="102"/>
      <c r="AB61" s="103">
        <f t="shared" si="3"/>
        <v>659.15000000002328</v>
      </c>
      <c r="AC61" s="104">
        <f>IF((S61)=0,"",(AB61/S61))</f>
        <v>3.7256122818583844E-3</v>
      </c>
      <c r="AE61" s="101"/>
      <c r="AF61" s="101"/>
      <c r="AG61" s="99">
        <f>SUM(AG51:AG57,AG50)</f>
        <v>178130.38897500001</v>
      </c>
      <c r="AH61" s="102"/>
      <c r="AI61" s="103">
        <f t="shared" ref="AI61:AI65" si="50">AG61-Z61</f>
        <v>547.29999999998836</v>
      </c>
      <c r="AJ61" s="104">
        <f>IF((Z61)=0,"",(AI61/Z61))</f>
        <v>3.0819376054272642E-3</v>
      </c>
      <c r="AL61" s="101"/>
      <c r="AM61" s="101"/>
      <c r="AN61" s="99">
        <f>SUM(AN51:AN57,AN50)</f>
        <v>178413.438975</v>
      </c>
      <c r="AO61" s="102"/>
      <c r="AP61" s="103">
        <f t="shared" ref="AP61:AP65" si="51">AN61-AG61</f>
        <v>283.04999999998836</v>
      </c>
      <c r="AQ61" s="104">
        <f>IF((AG61)=0,"",(AP61/AG61))</f>
        <v>1.5890045580022477E-3</v>
      </c>
    </row>
    <row r="62" spans="2:43" x14ac:dyDescent="0.2">
      <c r="B62" s="105" t="s">
        <v>52</v>
      </c>
      <c r="C62" s="21"/>
      <c r="D62" s="21"/>
      <c r="E62" s="21"/>
      <c r="F62" s="106">
        <v>0.13</v>
      </c>
      <c r="G62" s="107"/>
      <c r="H62" s="108">
        <f>H61*F62</f>
        <v>22935.3200024</v>
      </c>
      <c r="I62" s="109"/>
      <c r="J62" s="110">
        <v>0.13</v>
      </c>
      <c r="K62" s="109"/>
      <c r="L62" s="111">
        <f>L61*J62</f>
        <v>22989.55899175</v>
      </c>
      <c r="M62" s="112"/>
      <c r="N62" s="113">
        <f t="shared" si="41"/>
        <v>54.238989350000338</v>
      </c>
      <c r="O62" s="114">
        <f t="shared" si="26"/>
        <v>2.3648673462731131E-3</v>
      </c>
      <c r="Q62" s="110">
        <v>0.13</v>
      </c>
      <c r="R62" s="109"/>
      <c r="S62" s="111">
        <f>S61*Q62</f>
        <v>23000.11206675</v>
      </c>
      <c r="T62" s="112"/>
      <c r="U62" s="113">
        <f t="shared" si="1"/>
        <v>10.553074999999808</v>
      </c>
      <c r="V62" s="114">
        <f t="shared" ref="V62:V71" si="52">IF((L62)=0,"",(U62/L62))</f>
        <v>4.5903773116251901E-4</v>
      </c>
      <c r="X62" s="110">
        <v>0.13</v>
      </c>
      <c r="Y62" s="109"/>
      <c r="Z62" s="111">
        <f>Z61*X62</f>
        <v>23085.801566750004</v>
      </c>
      <c r="AA62" s="112"/>
      <c r="AB62" s="113">
        <f t="shared" si="3"/>
        <v>85.689500000004045</v>
      </c>
      <c r="AC62" s="114">
        <f t="shared" ref="AC62:AC71" si="53">IF((S62)=0,"",(AB62/S62))</f>
        <v>3.7256122818584286E-3</v>
      </c>
      <c r="AE62" s="110">
        <v>0.13</v>
      </c>
      <c r="AF62" s="109"/>
      <c r="AG62" s="111">
        <f>AG61*AE62</f>
        <v>23156.950566750002</v>
      </c>
      <c r="AH62" s="112"/>
      <c r="AI62" s="113">
        <f t="shared" si="50"/>
        <v>71.148999999997613</v>
      </c>
      <c r="AJ62" s="114">
        <f t="shared" ref="AJ62:AJ71" si="54">IF((Z62)=0,"",(AI62/Z62))</f>
        <v>3.081937605427226E-3</v>
      </c>
      <c r="AL62" s="110">
        <v>0.13</v>
      </c>
      <c r="AM62" s="109"/>
      <c r="AN62" s="111">
        <f>AN61*AL62</f>
        <v>23193.747066750002</v>
      </c>
      <c r="AO62" s="112"/>
      <c r="AP62" s="113">
        <f t="shared" si="51"/>
        <v>36.796500000000378</v>
      </c>
      <c r="AQ62" s="114">
        <f t="shared" ref="AQ62:AQ71" si="55">IF((AG62)=0,"",(AP62/AG62))</f>
        <v>1.5890045580023294E-3</v>
      </c>
    </row>
    <row r="63" spans="2:43" x14ac:dyDescent="0.2">
      <c r="B63" s="115" t="s">
        <v>53</v>
      </c>
      <c r="C63" s="21"/>
      <c r="D63" s="21"/>
      <c r="E63" s="21"/>
      <c r="F63" s="116"/>
      <c r="G63" s="107"/>
      <c r="H63" s="108">
        <f>H61+H62</f>
        <v>199360.85848239998</v>
      </c>
      <c r="I63" s="109"/>
      <c r="J63" s="109"/>
      <c r="K63" s="109"/>
      <c r="L63" s="111">
        <f>L61+L62</f>
        <v>199832.32046675001</v>
      </c>
      <c r="M63" s="112"/>
      <c r="N63" s="113">
        <f t="shared" si="41"/>
        <v>471.46198435002589</v>
      </c>
      <c r="O63" s="114">
        <f t="shared" si="26"/>
        <v>2.3648673462732285E-3</v>
      </c>
      <c r="Q63" s="109"/>
      <c r="R63" s="109"/>
      <c r="S63" s="111">
        <f>S61+S62</f>
        <v>199924.05104175</v>
      </c>
      <c r="T63" s="112"/>
      <c r="U63" s="113">
        <f t="shared" si="1"/>
        <v>91.730574999994133</v>
      </c>
      <c r="V63" s="114">
        <f t="shared" si="52"/>
        <v>4.5903773116249798E-4</v>
      </c>
      <c r="X63" s="109"/>
      <c r="Y63" s="109"/>
      <c r="Z63" s="111">
        <f>Z61+Z62</f>
        <v>200668.89054175004</v>
      </c>
      <c r="AA63" s="112"/>
      <c r="AB63" s="113">
        <f t="shared" si="3"/>
        <v>744.83950000003097</v>
      </c>
      <c r="AC63" s="114">
        <f t="shared" si="53"/>
        <v>3.7256122818584074E-3</v>
      </c>
      <c r="AE63" s="109"/>
      <c r="AF63" s="109"/>
      <c r="AG63" s="111">
        <f>AG61+AG62</f>
        <v>201287.33954175</v>
      </c>
      <c r="AH63" s="112"/>
      <c r="AI63" s="113">
        <f t="shared" si="50"/>
        <v>618.44899999996414</v>
      </c>
      <c r="AJ63" s="114">
        <f t="shared" si="54"/>
        <v>3.081937605427151E-3</v>
      </c>
      <c r="AL63" s="109"/>
      <c r="AM63" s="109"/>
      <c r="AN63" s="111">
        <f>AN61+AN62</f>
        <v>201607.18604175001</v>
      </c>
      <c r="AO63" s="112"/>
      <c r="AP63" s="113">
        <f t="shared" si="51"/>
        <v>319.8465000000142</v>
      </c>
      <c r="AQ63" s="114">
        <f t="shared" si="55"/>
        <v>1.5890045580023839E-3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9" t="s">
        <v>55</v>
      </c>
      <c r="C65" s="269"/>
      <c r="D65" s="269"/>
      <c r="E65" s="120"/>
      <c r="F65" s="121"/>
      <c r="G65" s="122"/>
      <c r="H65" s="123">
        <f>H63+H64</f>
        <v>199360.85848239998</v>
      </c>
      <c r="I65" s="124"/>
      <c r="J65" s="124"/>
      <c r="K65" s="124"/>
      <c r="L65" s="125">
        <f>L63+L64</f>
        <v>199832.32046675001</v>
      </c>
      <c r="M65" s="126"/>
      <c r="N65" s="127">
        <f t="shared" si="41"/>
        <v>471.46198435002589</v>
      </c>
      <c r="O65" s="128">
        <f t="shared" si="26"/>
        <v>2.3648673462732285E-3</v>
      </c>
      <c r="Q65" s="124"/>
      <c r="R65" s="124"/>
      <c r="S65" s="125">
        <f>S63+S64</f>
        <v>199924.05104175</v>
      </c>
      <c r="T65" s="126"/>
      <c r="U65" s="127">
        <f t="shared" si="1"/>
        <v>91.730574999994133</v>
      </c>
      <c r="V65" s="128">
        <f t="shared" si="52"/>
        <v>4.5903773116249798E-4</v>
      </c>
      <c r="X65" s="124"/>
      <c r="Y65" s="124"/>
      <c r="Z65" s="125">
        <f>Z63+Z64</f>
        <v>200668.89054175004</v>
      </c>
      <c r="AA65" s="126"/>
      <c r="AB65" s="127">
        <f t="shared" si="3"/>
        <v>744.83950000003097</v>
      </c>
      <c r="AC65" s="128">
        <f t="shared" si="53"/>
        <v>3.7256122818584074E-3</v>
      </c>
      <c r="AE65" s="124"/>
      <c r="AF65" s="124"/>
      <c r="AG65" s="125">
        <f>AG63+AG64</f>
        <v>201287.33954175</v>
      </c>
      <c r="AH65" s="126"/>
      <c r="AI65" s="127">
        <f t="shared" si="50"/>
        <v>618.44899999996414</v>
      </c>
      <c r="AJ65" s="128">
        <f t="shared" si="54"/>
        <v>3.081937605427151E-3</v>
      </c>
      <c r="AL65" s="124"/>
      <c r="AM65" s="124"/>
      <c r="AN65" s="125">
        <f>AN63+AN64</f>
        <v>201607.18604175001</v>
      </c>
      <c r="AO65" s="126"/>
      <c r="AP65" s="127">
        <f t="shared" si="51"/>
        <v>319.8465000000142</v>
      </c>
      <c r="AQ65" s="128">
        <f t="shared" si="55"/>
        <v>1.5890045580023839E-3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186454.68848000001</v>
      </c>
      <c r="I67" s="140"/>
      <c r="J67" s="141"/>
      <c r="K67" s="141"/>
      <c r="L67" s="139">
        <f>SUM(L58:L59,L50,L51:L54)</f>
        <v>186871.911475</v>
      </c>
      <c r="M67" s="142"/>
      <c r="N67" s="143">
        <f t="shared" ref="N67:N71" si="56">L67-H67</f>
        <v>417.22299499998917</v>
      </c>
      <c r="O67" s="104">
        <f t="shared" ref="O67:O71" si="57">IF((H67)=0,"",(N67/H67))</f>
        <v>2.2376642732947014E-3</v>
      </c>
      <c r="Q67" s="141"/>
      <c r="R67" s="141"/>
      <c r="S67" s="139">
        <f>SUM(S58:S59,S50,S51:S54)</f>
        <v>186953.08897499999</v>
      </c>
      <c r="T67" s="142"/>
      <c r="U67" s="143">
        <f t="shared" si="1"/>
        <v>81.177499999990687</v>
      </c>
      <c r="V67" s="104">
        <f t="shared" si="52"/>
        <v>4.3440182828573856E-4</v>
      </c>
      <c r="X67" s="141"/>
      <c r="Y67" s="141"/>
      <c r="Z67" s="139">
        <f>SUM(Z58:Z59,Z50,Z51:Z54)</f>
        <v>187612.23897500001</v>
      </c>
      <c r="AA67" s="142"/>
      <c r="AB67" s="143">
        <f t="shared" si="3"/>
        <v>659.15000000002328</v>
      </c>
      <c r="AC67" s="104">
        <f t="shared" si="53"/>
        <v>3.5257507838673211E-3</v>
      </c>
      <c r="AE67" s="141"/>
      <c r="AF67" s="141"/>
      <c r="AG67" s="139">
        <f>SUM(AG58:AG59,AG50,AG51:AG54)</f>
        <v>188159.538975</v>
      </c>
      <c r="AH67" s="142"/>
      <c r="AI67" s="143">
        <f t="shared" ref="AI67:AI71" si="58">AG67-Z67</f>
        <v>547.29999999998836</v>
      </c>
      <c r="AJ67" s="104">
        <f t="shared" si="54"/>
        <v>2.9171870821973291E-3</v>
      </c>
      <c r="AL67" s="141"/>
      <c r="AM67" s="141"/>
      <c r="AN67" s="139">
        <f>SUM(AN58:AN59,AN50,AN51:AN54)</f>
        <v>188442.58897499999</v>
      </c>
      <c r="AO67" s="142"/>
      <c r="AP67" s="143">
        <f t="shared" ref="AP67:AP71" si="59">AN67-AG67</f>
        <v>283.04999999998836</v>
      </c>
      <c r="AQ67" s="104">
        <f t="shared" si="55"/>
        <v>1.5043085327584485E-3</v>
      </c>
    </row>
    <row r="68" spans="2:43" s="85" customFormat="1" x14ac:dyDescent="0.2">
      <c r="B68" s="144" t="s">
        <v>52</v>
      </c>
      <c r="C68" s="79"/>
      <c r="D68" s="79"/>
      <c r="E68" s="79"/>
      <c r="F68" s="145">
        <v>0.13</v>
      </c>
      <c r="G68" s="138"/>
      <c r="H68" s="146">
        <f>H67*F68</f>
        <v>24239.109502400002</v>
      </c>
      <c r="I68" s="147"/>
      <c r="J68" s="148">
        <v>0.13</v>
      </c>
      <c r="K68" s="149"/>
      <c r="L68" s="150">
        <f>L67*J68</f>
        <v>24293.348491750003</v>
      </c>
      <c r="M68" s="151"/>
      <c r="N68" s="152">
        <f t="shared" si="56"/>
        <v>54.238989350000338</v>
      </c>
      <c r="O68" s="114">
        <f t="shared" si="57"/>
        <v>2.2376642732947734E-3</v>
      </c>
      <c r="Q68" s="148">
        <v>0.13</v>
      </c>
      <c r="R68" s="149"/>
      <c r="S68" s="150">
        <f>S67*Q68</f>
        <v>24303.901566749999</v>
      </c>
      <c r="T68" s="151"/>
      <c r="U68" s="152">
        <f t="shared" si="1"/>
        <v>10.55307499999617</v>
      </c>
      <c r="V68" s="114">
        <f t="shared" si="52"/>
        <v>4.3440182828563068E-4</v>
      </c>
      <c r="X68" s="148">
        <v>0.13</v>
      </c>
      <c r="Y68" s="149"/>
      <c r="Z68" s="150">
        <f>Z67*X68</f>
        <v>24389.591066750003</v>
      </c>
      <c r="AA68" s="151"/>
      <c r="AB68" s="152">
        <f t="shared" si="3"/>
        <v>85.689500000004045</v>
      </c>
      <c r="AC68" s="114">
        <f t="shared" si="53"/>
        <v>3.5257507838673632E-3</v>
      </c>
      <c r="AE68" s="148">
        <v>0.13</v>
      </c>
      <c r="AF68" s="149"/>
      <c r="AG68" s="150">
        <f>AG67*AE68</f>
        <v>24460.740066750001</v>
      </c>
      <c r="AH68" s="151"/>
      <c r="AI68" s="152">
        <f t="shared" si="58"/>
        <v>71.148999999997613</v>
      </c>
      <c r="AJ68" s="114">
        <f t="shared" si="54"/>
        <v>2.9171870821972936E-3</v>
      </c>
      <c r="AL68" s="148">
        <v>0.13</v>
      </c>
      <c r="AM68" s="149"/>
      <c r="AN68" s="150">
        <f>AN67*AL68</f>
        <v>24497.536566750001</v>
      </c>
      <c r="AO68" s="151"/>
      <c r="AP68" s="152">
        <f t="shared" si="59"/>
        <v>36.796500000000378</v>
      </c>
      <c r="AQ68" s="114">
        <f t="shared" si="55"/>
        <v>1.5043085327585259E-3</v>
      </c>
    </row>
    <row r="69" spans="2:43" s="85" customFormat="1" x14ac:dyDescent="0.2">
      <c r="B69" s="153" t="s">
        <v>53</v>
      </c>
      <c r="C69" s="79"/>
      <c r="D69" s="79"/>
      <c r="E69" s="79"/>
      <c r="F69" s="154"/>
      <c r="G69" s="155"/>
      <c r="H69" s="146">
        <f>H67+H68</f>
        <v>210693.79798240002</v>
      </c>
      <c r="I69" s="147"/>
      <c r="J69" s="147"/>
      <c r="K69" s="147"/>
      <c r="L69" s="150">
        <f>L67+L68</f>
        <v>211165.25996674999</v>
      </c>
      <c r="M69" s="151"/>
      <c r="N69" s="152">
        <f t="shared" si="56"/>
        <v>471.46198434996768</v>
      </c>
      <c r="O69" s="114">
        <f t="shared" si="57"/>
        <v>2.237664273294606E-3</v>
      </c>
      <c r="Q69" s="147"/>
      <c r="R69" s="147"/>
      <c r="S69" s="150">
        <f>S67+S68</f>
        <v>211256.99054174998</v>
      </c>
      <c r="T69" s="151"/>
      <c r="U69" s="152">
        <f t="shared" si="1"/>
        <v>91.730574999994133</v>
      </c>
      <c r="V69" s="114">
        <f t="shared" si="52"/>
        <v>4.3440182828576062E-4</v>
      </c>
      <c r="X69" s="147"/>
      <c r="Y69" s="147"/>
      <c r="Z69" s="150">
        <f>Z67+Z68</f>
        <v>212001.83004175001</v>
      </c>
      <c r="AA69" s="151"/>
      <c r="AB69" s="152">
        <f t="shared" si="3"/>
        <v>744.83950000003097</v>
      </c>
      <c r="AC69" s="114">
        <f t="shared" si="53"/>
        <v>3.5257507838673437E-3</v>
      </c>
      <c r="AE69" s="147"/>
      <c r="AF69" s="147"/>
      <c r="AG69" s="150">
        <f>AG67+AG68</f>
        <v>212620.27904175001</v>
      </c>
      <c r="AH69" s="151"/>
      <c r="AI69" s="152">
        <f t="shared" si="58"/>
        <v>618.44899999999325</v>
      </c>
      <c r="AJ69" s="114">
        <f t="shared" si="54"/>
        <v>2.9171870821973595E-3</v>
      </c>
      <c r="AL69" s="147"/>
      <c r="AM69" s="147"/>
      <c r="AN69" s="150">
        <f>AN67+AN68</f>
        <v>212940.12554174999</v>
      </c>
      <c r="AO69" s="151"/>
      <c r="AP69" s="152">
        <f t="shared" si="59"/>
        <v>319.8464999999851</v>
      </c>
      <c r="AQ69" s="114">
        <f t="shared" si="55"/>
        <v>1.5043085327584402E-3</v>
      </c>
    </row>
    <row r="70" spans="2: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7" t="s">
        <v>57</v>
      </c>
      <c r="C71" s="267"/>
      <c r="D71" s="267"/>
      <c r="E71" s="158"/>
      <c r="F71" s="159"/>
      <c r="G71" s="160"/>
      <c r="H71" s="161">
        <f>SUM(H69:H70)</f>
        <v>210693.79798240002</v>
      </c>
      <c r="I71" s="162"/>
      <c r="J71" s="162"/>
      <c r="K71" s="162"/>
      <c r="L71" s="163">
        <f>SUM(L69:L70)</f>
        <v>211165.25996674999</v>
      </c>
      <c r="M71" s="164"/>
      <c r="N71" s="165">
        <f t="shared" si="56"/>
        <v>471.46198434996768</v>
      </c>
      <c r="O71" s="166">
        <f t="shared" si="57"/>
        <v>2.237664273294606E-3</v>
      </c>
      <c r="Q71" s="162"/>
      <c r="R71" s="162"/>
      <c r="S71" s="163">
        <f>SUM(S69:S70)</f>
        <v>211256.99054174998</v>
      </c>
      <c r="T71" s="164"/>
      <c r="U71" s="165">
        <f t="shared" si="1"/>
        <v>91.730574999994133</v>
      </c>
      <c r="V71" s="166">
        <f t="shared" si="52"/>
        <v>4.3440182828576062E-4</v>
      </c>
      <c r="X71" s="162"/>
      <c r="Y71" s="162"/>
      <c r="Z71" s="163">
        <f>SUM(Z69:Z70)</f>
        <v>212001.83004175001</v>
      </c>
      <c r="AA71" s="164"/>
      <c r="AB71" s="165">
        <f t="shared" si="3"/>
        <v>744.83950000003097</v>
      </c>
      <c r="AC71" s="166">
        <f t="shared" si="53"/>
        <v>3.5257507838673437E-3</v>
      </c>
      <c r="AE71" s="162"/>
      <c r="AF71" s="162"/>
      <c r="AG71" s="163">
        <f>SUM(AG69:AG70)</f>
        <v>212620.27904175001</v>
      </c>
      <c r="AH71" s="164"/>
      <c r="AI71" s="165">
        <f t="shared" si="58"/>
        <v>618.44899999999325</v>
      </c>
      <c r="AJ71" s="166">
        <f t="shared" si="54"/>
        <v>2.9171870821973595E-3</v>
      </c>
      <c r="AL71" s="162"/>
      <c r="AM71" s="162"/>
      <c r="AN71" s="163">
        <f>SUM(AN69:AN70)</f>
        <v>212940.12554174999</v>
      </c>
      <c r="AO71" s="164"/>
      <c r="AP71" s="165">
        <f t="shared" si="59"/>
        <v>319.8464999999851</v>
      </c>
      <c r="AQ71" s="166">
        <f t="shared" si="55"/>
        <v>1.5043085327584402E-3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+H61-H31-H40-H41-H42-H43</f>
        <v>176425.53847999999</v>
      </c>
      <c r="I77" s="100"/>
      <c r="J77" s="101"/>
      <c r="K77" s="101"/>
      <c r="L77" s="99">
        <f>+L61-L31-L40-L41-L42-L43</f>
        <v>176282.83897499999</v>
      </c>
      <c r="M77" s="102"/>
      <c r="N77" s="103">
        <f t="shared" ref="N77:N81" si="60">L77-H77</f>
        <v>-142.69950499999686</v>
      </c>
      <c r="O77" s="104">
        <f t="shared" ref="O77:O81" si="61">IF((H77)=0,"",(N77/H77))</f>
        <v>-8.0883700981971846E-4</v>
      </c>
      <c r="Q77" s="101"/>
      <c r="R77" s="101"/>
      <c r="S77" s="99">
        <f>+S61-S31-S40-S41-S42-S43</f>
        <v>176923.938975</v>
      </c>
      <c r="T77" s="102"/>
      <c r="U77" s="103">
        <f t="shared" ref="U77:U81" si="62">S77-L77</f>
        <v>641.10000000000582</v>
      </c>
      <c r="V77" s="104">
        <f>IF((L77)=0,"",(U77/L77))</f>
        <v>3.6367692041249975E-3</v>
      </c>
      <c r="X77" s="101"/>
      <c r="Y77" s="101"/>
      <c r="Z77" s="99">
        <f>+Z61-Z31-Z40-Z41-Z42-Z43</f>
        <v>177583.08897500002</v>
      </c>
      <c r="AA77" s="102"/>
      <c r="AB77" s="103">
        <f t="shared" ref="AB77:AB81" si="63">Z77-S77</f>
        <v>659.15000000002328</v>
      </c>
      <c r="AC77" s="104">
        <f>IF((S77)=0,"",(AB77/S77))</f>
        <v>3.7256122818583844E-3</v>
      </c>
      <c r="AE77" s="101"/>
      <c r="AF77" s="101"/>
      <c r="AG77" s="99">
        <f>+AG61-AG31-AG40-AG41-AG42-AG43</f>
        <v>178130.38897500001</v>
      </c>
      <c r="AH77" s="102"/>
      <c r="AI77" s="103">
        <f t="shared" ref="AI77:AI81" si="64">AG77-Z77</f>
        <v>547.29999999998836</v>
      </c>
      <c r="AJ77" s="104">
        <f>IF((Z77)=0,"",(AI77/Z77))</f>
        <v>3.0819376054272642E-3</v>
      </c>
      <c r="AL77" s="101"/>
      <c r="AM77" s="101"/>
      <c r="AN77" s="99">
        <f>+AN61-AN31-AN40-AN41-AN42-AN43</f>
        <v>178413.438975</v>
      </c>
      <c r="AO77" s="102"/>
      <c r="AP77" s="103">
        <f t="shared" ref="AP77:AP81" si="65">AN77-AG77</f>
        <v>283.04999999998836</v>
      </c>
      <c r="AQ77" s="104">
        <f>IF((AG77)=0,"",(AP77/AG77))</f>
        <v>1.5890045580022477E-3</v>
      </c>
    </row>
    <row r="78" spans="2:43" x14ac:dyDescent="0.2">
      <c r="B78" s="105" t="s">
        <v>52</v>
      </c>
      <c r="C78" s="21"/>
      <c r="D78" s="21"/>
      <c r="E78" s="21"/>
      <c r="F78" s="106">
        <v>0.13</v>
      </c>
      <c r="G78" s="107"/>
      <c r="H78" s="108">
        <f>H77*F78</f>
        <v>22935.3200024</v>
      </c>
      <c r="I78" s="109"/>
      <c r="J78" s="110">
        <v>0.13</v>
      </c>
      <c r="K78" s="109"/>
      <c r="L78" s="111">
        <f>L77*J78</f>
        <v>22916.769066749999</v>
      </c>
      <c r="M78" s="112"/>
      <c r="N78" s="113">
        <f t="shared" si="60"/>
        <v>-18.550935650000611</v>
      </c>
      <c r="O78" s="114">
        <f t="shared" si="61"/>
        <v>-8.0883700981976281E-4</v>
      </c>
      <c r="Q78" s="110">
        <v>0.13</v>
      </c>
      <c r="R78" s="109"/>
      <c r="S78" s="111">
        <f>S77*Q78</f>
        <v>23000.11206675</v>
      </c>
      <c r="T78" s="112"/>
      <c r="U78" s="113">
        <f t="shared" si="62"/>
        <v>83.343000000000757</v>
      </c>
      <c r="V78" s="114">
        <f t="shared" ref="V78:V81" si="66">IF((L78)=0,"",(U78/L78))</f>
        <v>3.6367692041249975E-3</v>
      </c>
      <c r="X78" s="110">
        <v>0.13</v>
      </c>
      <c r="Y78" s="109"/>
      <c r="Z78" s="111">
        <f>Z77*X78</f>
        <v>23085.801566750004</v>
      </c>
      <c r="AA78" s="112"/>
      <c r="AB78" s="113">
        <f t="shared" si="63"/>
        <v>85.689500000004045</v>
      </c>
      <c r="AC78" s="114">
        <f t="shared" ref="AC78:AC81" si="67">IF((S78)=0,"",(AB78/S78))</f>
        <v>3.7256122818584286E-3</v>
      </c>
      <c r="AE78" s="110">
        <v>0.13</v>
      </c>
      <c r="AF78" s="109"/>
      <c r="AG78" s="111">
        <f>AG77*AE78</f>
        <v>23156.950566750002</v>
      </c>
      <c r="AH78" s="112"/>
      <c r="AI78" s="113">
        <f t="shared" si="64"/>
        <v>71.148999999997613</v>
      </c>
      <c r="AJ78" s="114">
        <f t="shared" ref="AJ78:AJ81" si="68">IF((Z78)=0,"",(AI78/Z78))</f>
        <v>3.081937605427226E-3</v>
      </c>
      <c r="AL78" s="110">
        <v>0.13</v>
      </c>
      <c r="AM78" s="109"/>
      <c r="AN78" s="111">
        <f>AN77*AL78</f>
        <v>23193.747066750002</v>
      </c>
      <c r="AO78" s="112"/>
      <c r="AP78" s="113">
        <f t="shared" si="65"/>
        <v>36.796500000000378</v>
      </c>
      <c r="AQ78" s="114">
        <f t="shared" ref="AQ78:AQ81" si="69">IF((AG78)=0,"",(AP78/AG78))</f>
        <v>1.5890045580023294E-3</v>
      </c>
    </row>
    <row r="79" spans="2:43" x14ac:dyDescent="0.2">
      <c r="B79" s="115" t="s">
        <v>53</v>
      </c>
      <c r="C79" s="21"/>
      <c r="D79" s="21"/>
      <c r="E79" s="21"/>
      <c r="F79" s="116"/>
      <c r="G79" s="107"/>
      <c r="H79" s="108">
        <f>H77+H78</f>
        <v>199360.85848239998</v>
      </c>
      <c r="I79" s="109"/>
      <c r="J79" s="109"/>
      <c r="K79" s="109"/>
      <c r="L79" s="111">
        <f>L77+L78</f>
        <v>199199.60804174998</v>
      </c>
      <c r="M79" s="112"/>
      <c r="N79" s="113">
        <f t="shared" si="60"/>
        <v>-161.25044065000839</v>
      </c>
      <c r="O79" s="114">
        <f t="shared" si="61"/>
        <v>-8.0883700981977831E-4</v>
      </c>
      <c r="Q79" s="109"/>
      <c r="R79" s="109"/>
      <c r="S79" s="111">
        <f>S77+S78</f>
        <v>199924.05104175</v>
      </c>
      <c r="T79" s="112"/>
      <c r="U79" s="113">
        <f t="shared" si="62"/>
        <v>724.44300000002841</v>
      </c>
      <c r="V79" s="114">
        <f t="shared" si="66"/>
        <v>3.6367692041251072E-3</v>
      </c>
      <c r="X79" s="109"/>
      <c r="Y79" s="109"/>
      <c r="Z79" s="111">
        <f>Z77+Z78</f>
        <v>200668.89054175004</v>
      </c>
      <c r="AA79" s="112"/>
      <c r="AB79" s="113">
        <f t="shared" si="63"/>
        <v>744.83950000003097</v>
      </c>
      <c r="AC79" s="114">
        <f t="shared" si="67"/>
        <v>3.7256122818584074E-3</v>
      </c>
      <c r="AE79" s="109"/>
      <c r="AF79" s="109"/>
      <c r="AG79" s="111">
        <f>AG77+AG78</f>
        <v>201287.33954175</v>
      </c>
      <c r="AH79" s="112"/>
      <c r="AI79" s="113">
        <f t="shared" si="64"/>
        <v>618.44899999996414</v>
      </c>
      <c r="AJ79" s="114">
        <f t="shared" si="68"/>
        <v>3.081937605427151E-3</v>
      </c>
      <c r="AL79" s="109"/>
      <c r="AM79" s="109"/>
      <c r="AN79" s="111">
        <f>AN77+AN78</f>
        <v>201607.18604175001</v>
      </c>
      <c r="AO79" s="112"/>
      <c r="AP79" s="113">
        <f t="shared" si="65"/>
        <v>319.8465000000142</v>
      </c>
      <c r="AQ79" s="114">
        <f t="shared" si="69"/>
        <v>1.5890045580023839E-3</v>
      </c>
    </row>
    <row r="80" spans="2:43" ht="15.75" customHeight="1" x14ac:dyDescent="0.2">
      <c r="B80" s="268" t="s">
        <v>54</v>
      </c>
      <c r="C80" s="268"/>
      <c r="D80" s="268"/>
      <c r="E80" s="21"/>
      <c r="F80" s="116"/>
      <c r="G80" s="107"/>
      <c r="H80" s="117">
        <f>ROUND(-H79*10%,2)</f>
        <v>-19936.09</v>
      </c>
      <c r="I80" s="109"/>
      <c r="J80" s="109"/>
      <c r="K80" s="109"/>
      <c r="L80" s="118">
        <f>ROUND(-L79*10%,2)</f>
        <v>-19919.96</v>
      </c>
      <c r="M80" s="112"/>
      <c r="N80" s="118">
        <f t="shared" si="60"/>
        <v>16.130000000001019</v>
      </c>
      <c r="O80" s="119">
        <f t="shared" si="61"/>
        <v>-8.0908543249960337E-4</v>
      </c>
      <c r="Q80" s="109"/>
      <c r="R80" s="109"/>
      <c r="S80" s="118">
        <f>ROUND(-S79*10%,2)</f>
        <v>-19992.41</v>
      </c>
      <c r="T80" s="112"/>
      <c r="U80" s="118">
        <f t="shared" si="62"/>
        <v>-72.450000000000728</v>
      </c>
      <c r="V80" s="119">
        <f t="shared" si="66"/>
        <v>3.6370554960954106E-3</v>
      </c>
      <c r="X80" s="109"/>
      <c r="Y80" s="109"/>
      <c r="Z80" s="118">
        <f>ROUND(-Z79*10%,2)</f>
        <v>-20066.89</v>
      </c>
      <c r="AA80" s="112"/>
      <c r="AB80" s="118">
        <f t="shared" si="63"/>
        <v>-74.479999999999563</v>
      </c>
      <c r="AC80" s="119">
        <f t="shared" si="67"/>
        <v>3.7254137945350041E-3</v>
      </c>
      <c r="AE80" s="109"/>
      <c r="AF80" s="109"/>
      <c r="AG80" s="118">
        <f>ROUND(-AG79*10%,2)</f>
        <v>-20128.73</v>
      </c>
      <c r="AH80" s="112"/>
      <c r="AI80" s="118">
        <f t="shared" si="64"/>
        <v>-61.840000000000146</v>
      </c>
      <c r="AJ80" s="119">
        <f t="shared" si="68"/>
        <v>3.0816932768356307E-3</v>
      </c>
      <c r="AL80" s="109"/>
      <c r="AM80" s="109"/>
      <c r="AN80" s="118">
        <f>ROUND(-AN79*10%,2)</f>
        <v>-20160.72</v>
      </c>
      <c r="AO80" s="112"/>
      <c r="AP80" s="118">
        <f t="shared" si="65"/>
        <v>-31.990000000001601</v>
      </c>
      <c r="AQ80" s="119">
        <f t="shared" si="69"/>
        <v>1.5892706594008465E-3</v>
      </c>
    </row>
    <row r="81" spans="1:43" x14ac:dyDescent="0.2">
      <c r="B81" s="269" t="s">
        <v>55</v>
      </c>
      <c r="C81" s="269"/>
      <c r="D81" s="269"/>
      <c r="E81" s="120"/>
      <c r="F81" s="121"/>
      <c r="G81" s="122"/>
      <c r="H81" s="123">
        <f>H79+H80</f>
        <v>179424.76848239999</v>
      </c>
      <c r="I81" s="124"/>
      <c r="J81" s="124"/>
      <c r="K81" s="124"/>
      <c r="L81" s="125">
        <f>L79+L80</f>
        <v>179279.64804174998</v>
      </c>
      <c r="M81" s="126"/>
      <c r="N81" s="127">
        <f t="shared" si="60"/>
        <v>-145.12044065000373</v>
      </c>
      <c r="O81" s="218">
        <f t="shared" si="61"/>
        <v>-8.0880940729339038E-4</v>
      </c>
      <c r="Q81" s="124"/>
      <c r="R81" s="124"/>
      <c r="S81" s="125">
        <f>S79+S80</f>
        <v>179931.64104175</v>
      </c>
      <c r="T81" s="126"/>
      <c r="U81" s="127">
        <f t="shared" si="62"/>
        <v>651.99300000001676</v>
      </c>
      <c r="V81" s="128">
        <f t="shared" si="66"/>
        <v>3.6367373939075508E-3</v>
      </c>
      <c r="X81" s="124"/>
      <c r="Y81" s="124"/>
      <c r="Z81" s="125">
        <f>Z79+Z80</f>
        <v>180602.00054175005</v>
      </c>
      <c r="AA81" s="126"/>
      <c r="AB81" s="127">
        <f t="shared" si="63"/>
        <v>670.35950000004959</v>
      </c>
      <c r="AC81" s="128">
        <f t="shared" si="67"/>
        <v>3.7256343360115543E-3</v>
      </c>
      <c r="AE81" s="124"/>
      <c r="AF81" s="124"/>
      <c r="AG81" s="125">
        <f>AG79+AG80</f>
        <v>181158.60954174999</v>
      </c>
      <c r="AH81" s="126"/>
      <c r="AI81" s="127">
        <f t="shared" si="64"/>
        <v>556.60899999993853</v>
      </c>
      <c r="AJ81" s="128">
        <f t="shared" si="68"/>
        <v>3.0819647530497115E-3</v>
      </c>
      <c r="AL81" s="124"/>
      <c r="AM81" s="124"/>
      <c r="AN81" s="125">
        <f>AN79+AN80</f>
        <v>181446.46604175001</v>
      </c>
      <c r="AO81" s="126"/>
      <c r="AP81" s="127">
        <f t="shared" si="65"/>
        <v>287.85650000002352</v>
      </c>
      <c r="AQ81" s="128">
        <f t="shared" si="69"/>
        <v>1.5889749911868463E-3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3"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76</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f>+'&gt;1500(2500)'!F23</f>
        <v>4193.93</v>
      </c>
      <c r="G23" s="25">
        <v>1</v>
      </c>
      <c r="H23" s="26">
        <f>G23*F23</f>
        <v>4193.93</v>
      </c>
      <c r="I23" s="27"/>
      <c r="J23" s="182">
        <f>+'&gt;1500(2500)'!J23</f>
        <v>4193.93</v>
      </c>
      <c r="K23" s="29">
        <v>1</v>
      </c>
      <c r="L23" s="26">
        <f>K23*J23</f>
        <v>4193.93</v>
      </c>
      <c r="M23" s="27"/>
      <c r="N23" s="30">
        <f>L23-H23</f>
        <v>0</v>
      </c>
      <c r="O23" s="31">
        <f>IF((H23)=0,"",(N23/H23))</f>
        <v>0</v>
      </c>
      <c r="Q23" s="182">
        <f>+'&gt;1500(2500)'!Q23</f>
        <v>4193.93</v>
      </c>
      <c r="R23" s="29">
        <v>1</v>
      </c>
      <c r="S23" s="26">
        <f>R23*Q23</f>
        <v>4193.93</v>
      </c>
      <c r="T23" s="27"/>
      <c r="U23" s="30">
        <f>S23-L23</f>
        <v>0</v>
      </c>
      <c r="V23" s="31">
        <f>IF((L23)=0,"",(U23/L23))</f>
        <v>0</v>
      </c>
      <c r="X23" s="182">
        <f>+'&gt;1500(2500)'!X23</f>
        <v>4193.93</v>
      </c>
      <c r="Y23" s="29">
        <v>1</v>
      </c>
      <c r="Z23" s="26">
        <f>Y23*X23</f>
        <v>4193.93</v>
      </c>
      <c r="AA23" s="27"/>
      <c r="AB23" s="30">
        <f>Z23-S23</f>
        <v>0</v>
      </c>
      <c r="AC23" s="31">
        <f>IF((S23)=0,"",(AB23/S23))</f>
        <v>0</v>
      </c>
      <c r="AE23" s="182">
        <f>+'&gt;1500(2500)'!AE23</f>
        <v>4193.93</v>
      </c>
      <c r="AF23" s="29">
        <v>1</v>
      </c>
      <c r="AG23" s="26">
        <f>AF23*AE23</f>
        <v>4193.93</v>
      </c>
      <c r="AH23" s="27"/>
      <c r="AI23" s="30">
        <f>AG23-Z23</f>
        <v>0</v>
      </c>
      <c r="AJ23" s="31">
        <f>IF((Z23)=0,"",(AI23/Z23))</f>
        <v>0</v>
      </c>
      <c r="AL23" s="182">
        <f>+'&gt;1500(2500)'!AL23</f>
        <v>4193.93</v>
      </c>
      <c r="AM23" s="29">
        <v>1</v>
      </c>
      <c r="AN23" s="26">
        <f>AM23*AL23</f>
        <v>4193.93</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+'&gt;1500(2500)'!F29</f>
        <v>3.4887000000000001</v>
      </c>
      <c r="G29" s="51">
        <f>+$F$19</f>
        <v>4000</v>
      </c>
      <c r="H29" s="26">
        <f t="shared" si="0"/>
        <v>13954.800000000001</v>
      </c>
      <c r="I29" s="27"/>
      <c r="J29" s="24">
        <f>+'&gt;1500(2500)'!J29</f>
        <v>3.6541000000000001</v>
      </c>
      <c r="K29" s="51">
        <f>+$F$19</f>
        <v>4000</v>
      </c>
      <c r="L29" s="26">
        <f t="shared" si="9"/>
        <v>14616.4</v>
      </c>
      <c r="M29" s="27"/>
      <c r="N29" s="30">
        <f t="shared" si="10"/>
        <v>661.59999999999854</v>
      </c>
      <c r="O29" s="31">
        <f t="shared" si="11"/>
        <v>4.7410210106916512E-2</v>
      </c>
      <c r="Q29" s="24">
        <f>+'&gt;1500(2500)'!Q29</f>
        <v>3.9102999999999999</v>
      </c>
      <c r="R29" s="51">
        <f>+$F$19</f>
        <v>4000</v>
      </c>
      <c r="S29" s="26">
        <f t="shared" si="12"/>
        <v>15641.199999999999</v>
      </c>
      <c r="T29" s="27"/>
      <c r="U29" s="30">
        <f t="shared" si="1"/>
        <v>1024.7999999999993</v>
      </c>
      <c r="V29" s="31">
        <f t="shared" si="2"/>
        <v>7.0113023726772625E-2</v>
      </c>
      <c r="X29" s="24">
        <f>+'&gt;1500(2500)'!X29</f>
        <v>4.1738999999999997</v>
      </c>
      <c r="Y29" s="51">
        <f>+$F$19</f>
        <v>4000</v>
      </c>
      <c r="Z29" s="26">
        <f t="shared" si="13"/>
        <v>16695.599999999999</v>
      </c>
      <c r="AA29" s="27"/>
      <c r="AB29" s="30">
        <f t="shared" si="3"/>
        <v>1054.3999999999996</v>
      </c>
      <c r="AC29" s="31">
        <f t="shared" si="4"/>
        <v>6.7411707541620833E-2</v>
      </c>
      <c r="AE29" s="24">
        <f>+'&gt;1500(2500)'!AE29</f>
        <v>4.3928000000000003</v>
      </c>
      <c r="AF29" s="51">
        <f>+$F$19</f>
        <v>4000</v>
      </c>
      <c r="AG29" s="26">
        <f t="shared" si="14"/>
        <v>17571.2</v>
      </c>
      <c r="AH29" s="27"/>
      <c r="AI29" s="30">
        <f t="shared" si="5"/>
        <v>875.60000000000218</v>
      </c>
      <c r="AJ29" s="31">
        <f t="shared" si="6"/>
        <v>5.2444955557152916E-2</v>
      </c>
      <c r="AL29" s="24">
        <f>+'&gt;1500(2500)'!AL29</f>
        <v>4.5060000000000002</v>
      </c>
      <c r="AM29" s="51">
        <f>+$F$19</f>
        <v>4000</v>
      </c>
      <c r="AN29" s="26">
        <f t="shared" si="15"/>
        <v>18024</v>
      </c>
      <c r="AO29" s="27"/>
      <c r="AP29" s="30">
        <f t="shared" si="7"/>
        <v>452.79999999999927</v>
      </c>
      <c r="AQ29" s="31">
        <f t="shared" si="8"/>
        <v>2.5769440903296262E-2</v>
      </c>
    </row>
    <row r="30" spans="2:43" x14ac:dyDescent="0.2">
      <c r="B30" s="21" t="s">
        <v>31</v>
      </c>
      <c r="C30" s="21"/>
      <c r="D30" s="22"/>
      <c r="E30" s="23"/>
      <c r="F30" s="24"/>
      <c r="G30" s="25">
        <f t="shared" ref="G30" si="16">$F$18</f>
        <v>1277500</v>
      </c>
      <c r="H30" s="26">
        <f t="shared" si="0"/>
        <v>0</v>
      </c>
      <c r="I30" s="27"/>
      <c r="J30" s="24"/>
      <c r="K30" s="25">
        <f t="shared" ref="K30:K38" si="17">$F$18</f>
        <v>1277500</v>
      </c>
      <c r="L30" s="26">
        <f t="shared" si="9"/>
        <v>0</v>
      </c>
      <c r="M30" s="27"/>
      <c r="N30" s="30">
        <f t="shared" si="10"/>
        <v>0</v>
      </c>
      <c r="O30" s="31" t="str">
        <f t="shared" si="11"/>
        <v/>
      </c>
      <c r="Q30" s="24"/>
      <c r="R30" s="25">
        <f t="shared" ref="R30:R38" si="18">$F$18</f>
        <v>1277500</v>
      </c>
      <c r="S30" s="26">
        <f t="shared" si="12"/>
        <v>0</v>
      </c>
      <c r="T30" s="27"/>
      <c r="U30" s="30">
        <f t="shared" si="1"/>
        <v>0</v>
      </c>
      <c r="V30" s="31" t="str">
        <f t="shared" si="2"/>
        <v/>
      </c>
      <c r="X30" s="24"/>
      <c r="Y30" s="25">
        <f t="shared" ref="Y30:Y38" si="19">$F$18</f>
        <v>1277500</v>
      </c>
      <c r="Z30" s="26">
        <f t="shared" si="13"/>
        <v>0</v>
      </c>
      <c r="AA30" s="27"/>
      <c r="AB30" s="30">
        <f t="shared" si="3"/>
        <v>0</v>
      </c>
      <c r="AC30" s="31" t="str">
        <f t="shared" si="4"/>
        <v/>
      </c>
      <c r="AE30" s="24"/>
      <c r="AF30" s="25">
        <f t="shared" ref="AF30:AF38" si="20">$F$18</f>
        <v>1277500</v>
      </c>
      <c r="AG30" s="26">
        <f t="shared" si="14"/>
        <v>0</v>
      </c>
      <c r="AH30" s="27"/>
      <c r="AI30" s="30">
        <f t="shared" si="5"/>
        <v>0</v>
      </c>
      <c r="AJ30" s="31" t="str">
        <f t="shared" si="6"/>
        <v/>
      </c>
      <c r="AL30" s="24"/>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f>+'&gt;1500(2500)'!F31</f>
        <v>0</v>
      </c>
      <c r="G31" s="51">
        <f>+$F$19</f>
        <v>4000</v>
      </c>
      <c r="H31" s="26">
        <f t="shared" si="0"/>
        <v>0</v>
      </c>
      <c r="I31" s="27"/>
      <c r="J31" s="24">
        <f>+'&gt;1500(2500)'!J31</f>
        <v>-7.7109999999999998E-2</v>
      </c>
      <c r="K31" s="51">
        <f>+$F$19</f>
        <v>4000</v>
      </c>
      <c r="L31" s="26">
        <f t="shared" si="9"/>
        <v>-308.44</v>
      </c>
      <c r="M31" s="27"/>
      <c r="N31" s="30">
        <f t="shared" si="10"/>
        <v>-308.44</v>
      </c>
      <c r="O31" s="31" t="str">
        <f t="shared" si="11"/>
        <v/>
      </c>
      <c r="Q31" s="24">
        <f>+'&gt;1500(2500)'!Q31</f>
        <v>0</v>
      </c>
      <c r="R31" s="51">
        <f>+$F$19</f>
        <v>4000</v>
      </c>
      <c r="S31" s="26">
        <f t="shared" si="12"/>
        <v>0</v>
      </c>
      <c r="T31" s="27"/>
      <c r="U31" s="30">
        <f t="shared" si="1"/>
        <v>308.44</v>
      </c>
      <c r="V31" s="31">
        <f t="shared" si="2"/>
        <v>-1</v>
      </c>
      <c r="X31" s="24">
        <f>+'&gt;1500(2500)'!X31</f>
        <v>0</v>
      </c>
      <c r="Y31" s="51">
        <f>+$F$19</f>
        <v>4000</v>
      </c>
      <c r="Z31" s="26">
        <f t="shared" si="13"/>
        <v>0</v>
      </c>
      <c r="AA31" s="27"/>
      <c r="AB31" s="30">
        <f t="shared" si="3"/>
        <v>0</v>
      </c>
      <c r="AC31" s="31" t="str">
        <f t="shared" si="4"/>
        <v/>
      </c>
      <c r="AE31" s="24">
        <f>+'&gt;1500(2500)'!AE31</f>
        <v>0</v>
      </c>
      <c r="AF31" s="51">
        <f>+$F$19</f>
        <v>4000</v>
      </c>
      <c r="AG31" s="26">
        <f t="shared" si="14"/>
        <v>0</v>
      </c>
      <c r="AH31" s="27"/>
      <c r="AI31" s="30">
        <f t="shared" si="5"/>
        <v>0</v>
      </c>
      <c r="AJ31" s="31" t="str">
        <f t="shared" si="6"/>
        <v/>
      </c>
      <c r="AL31" s="24">
        <f>+'&gt;1500(2500)'!AL31</f>
        <v>0</v>
      </c>
      <c r="AM31" s="51">
        <f>+$F$19</f>
        <v>4000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18148.730000000003</v>
      </c>
      <c r="I39" s="40"/>
      <c r="J39" s="41"/>
      <c r="K39" s="42"/>
      <c r="L39" s="39">
        <f>SUM(L23:L38)</f>
        <v>18501.890000000003</v>
      </c>
      <c r="M39" s="40"/>
      <c r="N39" s="43">
        <f t="shared" si="10"/>
        <v>353.15999999999985</v>
      </c>
      <c r="O39" s="44">
        <f t="shared" si="11"/>
        <v>1.9459212848502334E-2</v>
      </c>
      <c r="Q39" s="41"/>
      <c r="R39" s="42"/>
      <c r="S39" s="39">
        <f>SUM(S23:S38)</f>
        <v>19835.129999999997</v>
      </c>
      <c r="T39" s="40"/>
      <c r="U39" s="43">
        <f t="shared" si="1"/>
        <v>1333.2399999999943</v>
      </c>
      <c r="V39" s="44">
        <f t="shared" si="2"/>
        <v>7.2059665255819486E-2</v>
      </c>
      <c r="X39" s="41"/>
      <c r="Y39" s="42"/>
      <c r="Z39" s="39">
        <f>SUM(Z23:Z38)</f>
        <v>20889.53</v>
      </c>
      <c r="AA39" s="40"/>
      <c r="AB39" s="43">
        <f t="shared" si="3"/>
        <v>1054.4000000000015</v>
      </c>
      <c r="AC39" s="44">
        <f t="shared" si="4"/>
        <v>5.3158209701675847E-2</v>
      </c>
      <c r="AE39" s="41"/>
      <c r="AF39" s="42"/>
      <c r="AG39" s="39">
        <f>SUM(AG23:AG38)</f>
        <v>21765.13</v>
      </c>
      <c r="AH39" s="40"/>
      <c r="AI39" s="43">
        <f t="shared" si="5"/>
        <v>875.60000000000218</v>
      </c>
      <c r="AJ39" s="44">
        <f t="shared" si="6"/>
        <v>4.1915734820266524E-2</v>
      </c>
      <c r="AL39" s="41"/>
      <c r="AM39" s="42"/>
      <c r="AN39" s="39">
        <f>SUM(AN23:AN38)</f>
        <v>22217.93</v>
      </c>
      <c r="AO39" s="40"/>
      <c r="AP39" s="43">
        <f t="shared" si="7"/>
        <v>452.79999999999927</v>
      </c>
      <c r="AQ39" s="44">
        <f t="shared" si="8"/>
        <v>2.0803918929039215E-2</v>
      </c>
    </row>
    <row r="40" spans="2:43" ht="38.25" x14ac:dyDescent="0.2">
      <c r="B40" s="46" t="str">
        <f>+'&gt;1500(2500)'!B40</f>
        <v>Deferral/Variance Account Disposition Rate Rider Class 1</v>
      </c>
      <c r="C40" s="21"/>
      <c r="D40" s="22" t="str">
        <f>+'&gt;1500(2500)'!D40</f>
        <v>per kW</v>
      </c>
      <c r="E40" s="23"/>
      <c r="F40" s="24">
        <f>+'&gt;1500(2500)'!F40</f>
        <v>0</v>
      </c>
      <c r="G40" s="51">
        <f>+$F$19</f>
        <v>4000</v>
      </c>
      <c r="H40" s="26">
        <f>G40*F40</f>
        <v>0</v>
      </c>
      <c r="I40" s="27"/>
      <c r="J40" s="24">
        <f>+'&gt;1500(2500)'!J40</f>
        <v>-0.395098</v>
      </c>
      <c r="K40" s="51">
        <f>+$F$19</f>
        <v>4000</v>
      </c>
      <c r="L40" s="26">
        <f>K40*J40</f>
        <v>-1580.3920000000001</v>
      </c>
      <c r="M40" s="27"/>
      <c r="N40" s="30">
        <f>L40-H40</f>
        <v>-1580.3920000000001</v>
      </c>
      <c r="O40" s="31" t="str">
        <f>IF((H40)=0,"",(N40/H40))</f>
        <v/>
      </c>
      <c r="Q40" s="24">
        <f>+'&gt;1500(2500)'!Q40</f>
        <v>0</v>
      </c>
      <c r="R40" s="51">
        <f>+$F$19</f>
        <v>4000</v>
      </c>
      <c r="S40" s="26">
        <f>R40*Q40</f>
        <v>0</v>
      </c>
      <c r="T40" s="27"/>
      <c r="U40" s="30">
        <f t="shared" si="1"/>
        <v>1580.3920000000001</v>
      </c>
      <c r="V40" s="31">
        <f t="shared" si="2"/>
        <v>-1</v>
      </c>
      <c r="X40" s="24">
        <f>+'&gt;1500(2500)'!X40</f>
        <v>0</v>
      </c>
      <c r="Y40" s="51">
        <f>+$F$19</f>
        <v>4000</v>
      </c>
      <c r="Z40" s="26">
        <f>Y40*X40</f>
        <v>0</v>
      </c>
      <c r="AA40" s="27"/>
      <c r="AB40" s="30">
        <f t="shared" si="3"/>
        <v>0</v>
      </c>
      <c r="AC40" s="31" t="str">
        <f t="shared" si="4"/>
        <v/>
      </c>
      <c r="AE40" s="24">
        <f>+'&gt;1500(2500)'!AE40</f>
        <v>0</v>
      </c>
      <c r="AF40" s="51">
        <f>+$F$19</f>
        <v>4000</v>
      </c>
      <c r="AG40" s="26">
        <f>AF40*AE40</f>
        <v>0</v>
      </c>
      <c r="AH40" s="27"/>
      <c r="AI40" s="30">
        <f t="shared" si="5"/>
        <v>0</v>
      </c>
      <c r="AJ40" s="31" t="str">
        <f t="shared" si="6"/>
        <v/>
      </c>
      <c r="AL40" s="24">
        <f>+'&gt;1500(2500)'!AL40</f>
        <v>0</v>
      </c>
      <c r="AM40" s="51">
        <f>+$F$19</f>
        <v>4000</v>
      </c>
      <c r="AN40" s="26">
        <f>AM40*AL40</f>
        <v>0</v>
      </c>
      <c r="AO40" s="27"/>
      <c r="AP40" s="30">
        <f t="shared" si="7"/>
        <v>0</v>
      </c>
      <c r="AQ40" s="31" t="str">
        <f t="shared" si="8"/>
        <v/>
      </c>
    </row>
    <row r="41" spans="2:43" ht="38.25" x14ac:dyDescent="0.2">
      <c r="B41" s="46" t="str">
        <f>+'&gt;1500(2500)'!B41</f>
        <v>Deferral/Variance Account Disposition Rate Rider Class 2</v>
      </c>
      <c r="C41" s="21"/>
      <c r="D41" s="22" t="str">
        <f>+'&gt;1500(2500)'!D41</f>
        <v>per kW</v>
      </c>
      <c r="E41" s="23"/>
      <c r="F41" s="24">
        <f>+'&gt;1500(2500)'!F41</f>
        <v>0</v>
      </c>
      <c r="G41" s="51">
        <f>+F19</f>
        <v>4000</v>
      </c>
      <c r="H41" s="26">
        <f t="shared" ref="H41:H45" si="23">G41*F41</f>
        <v>0</v>
      </c>
      <c r="I41" s="47"/>
      <c r="J41" s="24">
        <f>+'&gt;1500(2500)'!J41</f>
        <v>-3.4349999999999999E-2</v>
      </c>
      <c r="K41" s="51">
        <f>+$F$19</f>
        <v>4000</v>
      </c>
      <c r="L41" s="26">
        <f t="shared" ref="L41:L45" si="24">K41*J41</f>
        <v>-137.4</v>
      </c>
      <c r="M41" s="48"/>
      <c r="N41" s="30">
        <f t="shared" ref="N41:N45" si="25">L41-H41</f>
        <v>-137.4</v>
      </c>
      <c r="O41" s="31" t="str">
        <f t="shared" ref="O41:O65" si="26">IF((H41)=0,"",(N41/H41))</f>
        <v/>
      </c>
      <c r="Q41" s="24">
        <f>+'&gt;1500(2500)'!Q41</f>
        <v>0</v>
      </c>
      <c r="R41" s="51">
        <f>+$F$19</f>
        <v>4000</v>
      </c>
      <c r="S41" s="26">
        <f t="shared" ref="S41:S43" si="27">R41*Q41</f>
        <v>0</v>
      </c>
      <c r="T41" s="48"/>
      <c r="U41" s="30">
        <f t="shared" si="1"/>
        <v>137.4</v>
      </c>
      <c r="V41" s="31">
        <f t="shared" si="2"/>
        <v>-1</v>
      </c>
      <c r="X41" s="24">
        <f>+'&gt;1500(2500)'!X41</f>
        <v>0</v>
      </c>
      <c r="Y41" s="51">
        <f>+$F$19</f>
        <v>4000</v>
      </c>
      <c r="Z41" s="26">
        <f t="shared" ref="Z41:Z43" si="28">Y41*X41</f>
        <v>0</v>
      </c>
      <c r="AA41" s="48"/>
      <c r="AB41" s="30">
        <f t="shared" si="3"/>
        <v>0</v>
      </c>
      <c r="AC41" s="31" t="str">
        <f t="shared" si="4"/>
        <v/>
      </c>
      <c r="AE41" s="24">
        <f>+'&gt;1500(2500)'!AE41</f>
        <v>0</v>
      </c>
      <c r="AF41" s="51">
        <f>+$F$19</f>
        <v>4000</v>
      </c>
      <c r="AG41" s="26">
        <f t="shared" ref="AG41:AG43" si="29">AF41*AE41</f>
        <v>0</v>
      </c>
      <c r="AH41" s="48"/>
      <c r="AI41" s="30">
        <f t="shared" si="5"/>
        <v>0</v>
      </c>
      <c r="AJ41" s="31" t="str">
        <f t="shared" si="6"/>
        <v/>
      </c>
      <c r="AL41" s="24">
        <f>+'&gt;1500(2500)'!AL41</f>
        <v>0</v>
      </c>
      <c r="AM41" s="51">
        <f>+$F$19</f>
        <v>4000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+'&gt;1500(2500)'!D42</f>
        <v>per kWh</v>
      </c>
      <c r="E42" s="23"/>
      <c r="F42" s="24"/>
      <c r="G42" s="25">
        <f t="shared" ref="G42:G43" si="31">$F$18</f>
        <v>1277500</v>
      </c>
      <c r="H42" s="26">
        <f t="shared" si="23"/>
        <v>0</v>
      </c>
      <c r="I42" s="47"/>
      <c r="J42" s="24">
        <f>+'&gt;1500(2500)'!J42</f>
        <v>2.81E-3</v>
      </c>
      <c r="K42" s="25">
        <f t="shared" ref="K42" si="32">$F$18</f>
        <v>1277500</v>
      </c>
      <c r="L42" s="26">
        <f t="shared" si="24"/>
        <v>3589.7750000000001</v>
      </c>
      <c r="M42" s="48"/>
      <c r="N42" s="30">
        <f t="shared" si="25"/>
        <v>3589.7750000000001</v>
      </c>
      <c r="O42" s="31" t="str">
        <f t="shared" si="26"/>
        <v/>
      </c>
      <c r="Q42" s="28"/>
      <c r="R42" s="25">
        <f t="shared" ref="R42:R43" si="33">$F$18</f>
        <v>1277500</v>
      </c>
      <c r="S42" s="26">
        <f t="shared" si="27"/>
        <v>0</v>
      </c>
      <c r="T42" s="48"/>
      <c r="U42" s="30">
        <f t="shared" si="1"/>
        <v>-3589.7750000000001</v>
      </c>
      <c r="V42" s="31">
        <f t="shared" si="2"/>
        <v>-1</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1277500</v>
      </c>
      <c r="H43" s="26">
        <f t="shared" si="23"/>
        <v>0</v>
      </c>
      <c r="I43" s="47"/>
      <c r="J43" s="28">
        <f>+'&gt;1500(2500)'!J43</f>
        <v>-0.70538299999999998</v>
      </c>
      <c r="K43" s="51">
        <f>+$F$19</f>
        <v>4000</v>
      </c>
      <c r="L43" s="26">
        <f t="shared" si="24"/>
        <v>-2821.5320000000002</v>
      </c>
      <c r="M43" s="48"/>
      <c r="N43" s="30">
        <f t="shared" si="25"/>
        <v>-2821.5320000000002</v>
      </c>
      <c r="O43" s="31" t="str">
        <f t="shared" si="26"/>
        <v/>
      </c>
      <c r="Q43" s="28"/>
      <c r="R43" s="25">
        <f t="shared" si="33"/>
        <v>1277500</v>
      </c>
      <c r="S43" s="26">
        <f t="shared" si="27"/>
        <v>0</v>
      </c>
      <c r="T43" s="48"/>
      <c r="U43" s="30">
        <f t="shared" si="1"/>
        <v>2821.5320000000002</v>
      </c>
      <c r="V43" s="31">
        <f t="shared" si="2"/>
        <v>-1</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4000</v>
      </c>
      <c r="H44" s="26">
        <f>G44*F44</f>
        <v>100.63999999999999</v>
      </c>
      <c r="I44" s="27"/>
      <c r="J44" s="52">
        <v>2.7E-2</v>
      </c>
      <c r="K44" s="51">
        <f>+$F$19</f>
        <v>4000</v>
      </c>
      <c r="L44" s="26">
        <f>K44*J44</f>
        <v>108</v>
      </c>
      <c r="M44" s="27"/>
      <c r="N44" s="30">
        <f>L44-H44</f>
        <v>7.3600000000000136</v>
      </c>
      <c r="O44" s="31">
        <f>IF((H44)=0,"",(N44/H44))</f>
        <v>7.3131955484896802E-2</v>
      </c>
      <c r="Q44" s="52">
        <v>2.724E-2</v>
      </c>
      <c r="R44" s="51">
        <f>+$F$19</f>
        <v>4000</v>
      </c>
      <c r="S44" s="26">
        <f>R44*Q44</f>
        <v>108.96000000000001</v>
      </c>
      <c r="T44" s="27"/>
      <c r="U44" s="30">
        <f t="shared" si="1"/>
        <v>0.96000000000000796</v>
      </c>
      <c r="V44" s="31">
        <f t="shared" si="2"/>
        <v>8.8888888888889617E-3</v>
      </c>
      <c r="X44" s="52">
        <v>2.7300000000000001E-2</v>
      </c>
      <c r="Y44" s="51">
        <f>+$F$19</f>
        <v>4000</v>
      </c>
      <c r="Z44" s="26">
        <f>Y44*X44</f>
        <v>109.2</v>
      </c>
      <c r="AA44" s="27"/>
      <c r="AB44" s="30">
        <f t="shared" si="3"/>
        <v>0.23999999999999488</v>
      </c>
      <c r="AC44" s="31">
        <f t="shared" si="4"/>
        <v>2.2026431718061203E-3</v>
      </c>
      <c r="AE44" s="52">
        <v>2.7320000000000001E-2</v>
      </c>
      <c r="AF44" s="51">
        <f>+$F$19</f>
        <v>4000</v>
      </c>
      <c r="AG44" s="26">
        <f>AF44*AE44</f>
        <v>109.28</v>
      </c>
      <c r="AH44" s="27"/>
      <c r="AI44" s="30">
        <f t="shared" si="5"/>
        <v>7.9999999999998295E-2</v>
      </c>
      <c r="AJ44" s="31">
        <f t="shared" si="6"/>
        <v>7.3260073260071699E-4</v>
      </c>
      <c r="AL44" s="52">
        <v>2.734E-2</v>
      </c>
      <c r="AM44" s="51">
        <f>+$F$19</f>
        <v>4000</v>
      </c>
      <c r="AN44" s="26">
        <f>AM44*AL44</f>
        <v>109.36</v>
      </c>
      <c r="AO44" s="27"/>
      <c r="AP44" s="30">
        <f t="shared" si="7"/>
        <v>7.9999999999998295E-2</v>
      </c>
      <c r="AQ44" s="31">
        <f t="shared" si="8"/>
        <v>7.3206442166909129E-4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42796.25</v>
      </c>
      <c r="L45" s="26">
        <f t="shared" si="24"/>
        <v>4371.2089750000005</v>
      </c>
      <c r="M45" s="27"/>
      <c r="N45" s="30">
        <f t="shared" si="25"/>
        <v>-300.11285500000031</v>
      </c>
      <c r="O45" s="31">
        <f t="shared" si="26"/>
        <v>-6.4245810055865979E-2</v>
      </c>
      <c r="Q45" s="55">
        <f>0.64*$Q$55+0.18*$Q$56+0.18*$Q$57</f>
        <v>0.10214000000000001</v>
      </c>
      <c r="R45" s="54">
        <f>$F$18*(1+Q74)-$F$18</f>
        <v>42796.25</v>
      </c>
      <c r="S45" s="26">
        <f t="shared" ref="S45" si="37">R45*Q45</f>
        <v>4371.2089750000005</v>
      </c>
      <c r="T45" s="27"/>
      <c r="U45" s="30">
        <f t="shared" si="1"/>
        <v>0</v>
      </c>
      <c r="V45" s="31">
        <f t="shared" si="2"/>
        <v>0</v>
      </c>
      <c r="X45" s="55">
        <f>0.64*$X$55+0.18*$X$56+0.18*$X$57</f>
        <v>0.10214000000000001</v>
      </c>
      <c r="Y45" s="54">
        <f>$F$18*(1+X74)-$F$18</f>
        <v>42796.25</v>
      </c>
      <c r="Z45" s="26">
        <f t="shared" ref="Z45" si="38">Y45*X45</f>
        <v>4371.2089750000005</v>
      </c>
      <c r="AA45" s="27"/>
      <c r="AB45" s="30">
        <f t="shared" si="3"/>
        <v>0</v>
      </c>
      <c r="AC45" s="31">
        <f t="shared" si="4"/>
        <v>0</v>
      </c>
      <c r="AE45" s="55">
        <f>0.64*$AE$55+0.18*$AE$56+0.18*$AE$57</f>
        <v>0.10214000000000001</v>
      </c>
      <c r="AF45" s="54">
        <f>$F$18*(1+AE74)-$F$18</f>
        <v>42796.25</v>
      </c>
      <c r="AG45" s="26">
        <f t="shared" ref="AG45" si="39">AF45*AE45</f>
        <v>4371.2089750000005</v>
      </c>
      <c r="AH45" s="27"/>
      <c r="AI45" s="30">
        <f t="shared" si="5"/>
        <v>0</v>
      </c>
      <c r="AJ45" s="31">
        <f t="shared" si="6"/>
        <v>0</v>
      </c>
      <c r="AL45" s="55">
        <f>0.64*$AL$55+0.18*$AL$56+0.18*$AL$57</f>
        <v>0.10214000000000001</v>
      </c>
      <c r="AM45" s="54">
        <f>$F$18*(1+AL74)-$F$18</f>
        <v>42796.25</v>
      </c>
      <c r="AN45" s="26">
        <f t="shared" ref="AN45" si="40">AM45*AL45</f>
        <v>4371.2089750000005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22920.691830000003</v>
      </c>
      <c r="I47" s="40"/>
      <c r="J47" s="59"/>
      <c r="K47" s="61"/>
      <c r="L47" s="60">
        <f>SUM(L40:L46)+L39</f>
        <v>22031.549975000002</v>
      </c>
      <c r="M47" s="40"/>
      <c r="N47" s="43">
        <f t="shared" ref="N47:N65" si="41">L47-H47</f>
        <v>-889.14185500000167</v>
      </c>
      <c r="O47" s="44">
        <f t="shared" si="26"/>
        <v>-3.8792103728572384E-2</v>
      </c>
      <c r="Q47" s="59"/>
      <c r="R47" s="61"/>
      <c r="S47" s="60">
        <f>SUM(S40:S46)+S39</f>
        <v>24315.298974999998</v>
      </c>
      <c r="T47" s="40"/>
      <c r="U47" s="43">
        <f t="shared" si="1"/>
        <v>2283.7489999999962</v>
      </c>
      <c r="V47" s="44">
        <f t="shared" si="2"/>
        <v>0.10365811768084628</v>
      </c>
      <c r="X47" s="59"/>
      <c r="Y47" s="61"/>
      <c r="Z47" s="60">
        <f>SUM(Z40:Z46)+Z39</f>
        <v>25369.938974999997</v>
      </c>
      <c r="AA47" s="40"/>
      <c r="AB47" s="43">
        <f t="shared" si="3"/>
        <v>1054.6399999999994</v>
      </c>
      <c r="AC47" s="44">
        <f t="shared" si="4"/>
        <v>4.3373515624230551E-2</v>
      </c>
      <c r="AE47" s="59"/>
      <c r="AF47" s="61"/>
      <c r="AG47" s="60">
        <f>SUM(AG40:AG46)+AG39</f>
        <v>26245.618975000001</v>
      </c>
      <c r="AH47" s="40"/>
      <c r="AI47" s="43">
        <f t="shared" si="5"/>
        <v>875.68000000000393</v>
      </c>
      <c r="AJ47" s="44">
        <f t="shared" si="6"/>
        <v>3.4516440928884971E-2</v>
      </c>
      <c r="AL47" s="59"/>
      <c r="AM47" s="61"/>
      <c r="AN47" s="60">
        <f>SUM(AN40:AN46)+AN39</f>
        <v>26698.498975000002</v>
      </c>
      <c r="AO47" s="40"/>
      <c r="AP47" s="43">
        <f t="shared" si="7"/>
        <v>452.88000000000102</v>
      </c>
      <c r="AQ47" s="44">
        <f t="shared" si="8"/>
        <v>1.7255451297657994E-2</v>
      </c>
    </row>
    <row r="48" spans="2:43" x14ac:dyDescent="0.2">
      <c r="B48" s="27" t="s">
        <v>39</v>
      </c>
      <c r="C48" s="27"/>
      <c r="D48" s="62" t="s">
        <v>74</v>
      </c>
      <c r="E48" s="63"/>
      <c r="F48" s="28">
        <v>3.0186000000000002</v>
      </c>
      <c r="G48" s="64">
        <f>+$F$19</f>
        <v>4000</v>
      </c>
      <c r="H48" s="26">
        <f>G48*F48</f>
        <v>12074.400000000001</v>
      </c>
      <c r="I48" s="27"/>
      <c r="J48" s="28">
        <f>+F48</f>
        <v>3.0186000000000002</v>
      </c>
      <c r="K48" s="64">
        <f>+$F$19</f>
        <v>4000</v>
      </c>
      <c r="L48" s="26">
        <f>K48*J48</f>
        <v>12074.400000000001</v>
      </c>
      <c r="M48" s="27"/>
      <c r="N48" s="30">
        <f t="shared" si="41"/>
        <v>0</v>
      </c>
      <c r="O48" s="31">
        <f t="shared" si="26"/>
        <v>0</v>
      </c>
      <c r="Q48" s="28">
        <f>+$J48</f>
        <v>3.0186000000000002</v>
      </c>
      <c r="R48" s="64">
        <f>+$F$19</f>
        <v>4000</v>
      </c>
      <c r="S48" s="26">
        <f>R48*Q48</f>
        <v>12074.400000000001</v>
      </c>
      <c r="T48" s="27"/>
      <c r="U48" s="30">
        <f t="shared" si="1"/>
        <v>0</v>
      </c>
      <c r="V48" s="31">
        <f t="shared" si="2"/>
        <v>0</v>
      </c>
      <c r="X48" s="28">
        <f>+$J48</f>
        <v>3.0186000000000002</v>
      </c>
      <c r="Y48" s="64">
        <f>+$F$19</f>
        <v>4000</v>
      </c>
      <c r="Z48" s="26">
        <f>Y48*X48</f>
        <v>12074.400000000001</v>
      </c>
      <c r="AA48" s="27"/>
      <c r="AB48" s="30">
        <f t="shared" si="3"/>
        <v>0</v>
      </c>
      <c r="AC48" s="31">
        <f t="shared" si="4"/>
        <v>0</v>
      </c>
      <c r="AE48" s="28">
        <f>+$J48</f>
        <v>3.0186000000000002</v>
      </c>
      <c r="AF48" s="64">
        <f>+$F$19</f>
        <v>4000</v>
      </c>
      <c r="AG48" s="26">
        <f>AF48*AE48</f>
        <v>12074.400000000001</v>
      </c>
      <c r="AH48" s="27"/>
      <c r="AI48" s="30">
        <f t="shared" si="5"/>
        <v>0</v>
      </c>
      <c r="AJ48" s="31">
        <f t="shared" si="6"/>
        <v>0</v>
      </c>
      <c r="AL48" s="28">
        <f>+$J48</f>
        <v>3.0186000000000002</v>
      </c>
      <c r="AM48" s="64">
        <f>+$F$19</f>
        <v>4000</v>
      </c>
      <c r="AN48" s="26">
        <f>AM48*AL48</f>
        <v>12074.400000000001</v>
      </c>
      <c r="AO48" s="27"/>
      <c r="AP48" s="30">
        <f t="shared" si="7"/>
        <v>0</v>
      </c>
      <c r="AQ48" s="31">
        <f t="shared" si="8"/>
        <v>0</v>
      </c>
    </row>
    <row r="49" spans="2:43" ht="25.5" x14ac:dyDescent="0.2">
      <c r="B49" s="66" t="s">
        <v>40</v>
      </c>
      <c r="C49" s="27"/>
      <c r="D49" s="62" t="s">
        <v>74</v>
      </c>
      <c r="E49" s="63"/>
      <c r="F49" s="28">
        <v>1.7346999999999999</v>
      </c>
      <c r="G49" s="64">
        <f>G48</f>
        <v>4000</v>
      </c>
      <c r="H49" s="26">
        <f>G49*F49</f>
        <v>6938.7999999999993</v>
      </c>
      <c r="I49" s="27"/>
      <c r="J49" s="28">
        <f>+F49</f>
        <v>1.7346999999999999</v>
      </c>
      <c r="K49" s="64">
        <f>K48</f>
        <v>4000</v>
      </c>
      <c r="L49" s="26">
        <f>K49*J49</f>
        <v>6938.7999999999993</v>
      </c>
      <c r="M49" s="27"/>
      <c r="N49" s="30">
        <f t="shared" si="41"/>
        <v>0</v>
      </c>
      <c r="O49" s="31">
        <f t="shared" si="26"/>
        <v>0</v>
      </c>
      <c r="Q49" s="28">
        <f>+$J49</f>
        <v>1.7346999999999999</v>
      </c>
      <c r="R49" s="64">
        <f>R48</f>
        <v>4000</v>
      </c>
      <c r="S49" s="26">
        <f>R49*Q49</f>
        <v>6938.7999999999993</v>
      </c>
      <c r="T49" s="27"/>
      <c r="U49" s="30">
        <f t="shared" si="1"/>
        <v>0</v>
      </c>
      <c r="V49" s="31">
        <f t="shared" si="2"/>
        <v>0</v>
      </c>
      <c r="X49" s="28">
        <f>+$J49</f>
        <v>1.7346999999999999</v>
      </c>
      <c r="Y49" s="64">
        <f>Y48</f>
        <v>4000</v>
      </c>
      <c r="Z49" s="26">
        <f>Y49*X49</f>
        <v>6938.7999999999993</v>
      </c>
      <c r="AA49" s="27"/>
      <c r="AB49" s="30">
        <f t="shared" si="3"/>
        <v>0</v>
      </c>
      <c r="AC49" s="31">
        <f t="shared" si="4"/>
        <v>0</v>
      </c>
      <c r="AE49" s="28">
        <f>+$J49</f>
        <v>1.7346999999999999</v>
      </c>
      <c r="AF49" s="64">
        <f>AF48</f>
        <v>4000</v>
      </c>
      <c r="AG49" s="26">
        <f>AF49*AE49</f>
        <v>6938.7999999999993</v>
      </c>
      <c r="AH49" s="27"/>
      <c r="AI49" s="30">
        <f t="shared" si="5"/>
        <v>0</v>
      </c>
      <c r="AJ49" s="31">
        <f t="shared" si="6"/>
        <v>0</v>
      </c>
      <c r="AL49" s="28">
        <f>+$J49</f>
        <v>1.7346999999999999</v>
      </c>
      <c r="AM49" s="64">
        <f>AM48</f>
        <v>4000</v>
      </c>
      <c r="AN49" s="26">
        <f>AM49*AL49</f>
        <v>6938.7999999999993</v>
      </c>
      <c r="AO49" s="27"/>
      <c r="AP49" s="30">
        <f t="shared" si="7"/>
        <v>0</v>
      </c>
      <c r="AQ49" s="31">
        <f t="shared" si="8"/>
        <v>0</v>
      </c>
    </row>
    <row r="50" spans="2:43" ht="25.5" x14ac:dyDescent="0.2">
      <c r="B50" s="56" t="s">
        <v>41</v>
      </c>
      <c r="C50" s="35"/>
      <c r="D50" s="35"/>
      <c r="E50" s="35"/>
      <c r="F50" s="67"/>
      <c r="G50" s="59"/>
      <c r="H50" s="60">
        <f>SUM(H47:H49)</f>
        <v>41933.891830000008</v>
      </c>
      <c r="I50" s="68"/>
      <c r="J50" s="69"/>
      <c r="K50" s="59"/>
      <c r="L50" s="60">
        <f>SUM(L47:L49)</f>
        <v>41044.749974999999</v>
      </c>
      <c r="M50" s="68"/>
      <c r="N50" s="43">
        <f t="shared" si="41"/>
        <v>-889.14185500000895</v>
      </c>
      <c r="O50" s="44">
        <f t="shared" si="26"/>
        <v>-2.1203418433103943E-2</v>
      </c>
      <c r="Q50" s="69"/>
      <c r="R50" s="59"/>
      <c r="S50" s="60">
        <f>SUM(S47:S49)</f>
        <v>43328.498974999995</v>
      </c>
      <c r="T50" s="68"/>
      <c r="U50" s="43">
        <f t="shared" si="1"/>
        <v>2283.7489999999962</v>
      </c>
      <c r="V50" s="44">
        <f t="shared" si="2"/>
        <v>5.5640465623277222E-2</v>
      </c>
      <c r="X50" s="69"/>
      <c r="Y50" s="59"/>
      <c r="Z50" s="60">
        <f>SUM(Z47:Z49)</f>
        <v>44383.138974999994</v>
      </c>
      <c r="AA50" s="68"/>
      <c r="AB50" s="43">
        <f t="shared" si="3"/>
        <v>1054.6399999999994</v>
      </c>
      <c r="AC50" s="44">
        <f t="shared" si="4"/>
        <v>2.4340561638392173E-2</v>
      </c>
      <c r="AE50" s="69"/>
      <c r="AF50" s="59"/>
      <c r="AG50" s="60">
        <f>SUM(AG47:AG49)</f>
        <v>45258.818975000002</v>
      </c>
      <c r="AH50" s="68"/>
      <c r="AI50" s="43">
        <f t="shared" si="5"/>
        <v>875.68000000000757</v>
      </c>
      <c r="AJ50" s="44">
        <f t="shared" si="6"/>
        <v>1.9730015051284633E-2</v>
      </c>
      <c r="AL50" s="69"/>
      <c r="AM50" s="59"/>
      <c r="AN50" s="60">
        <f>SUM(AN47:AN49)</f>
        <v>45711.698975000007</v>
      </c>
      <c r="AO50" s="68"/>
      <c r="AP50" s="43">
        <f t="shared" si="7"/>
        <v>452.88000000000466</v>
      </c>
      <c r="AQ50" s="44">
        <f t="shared" si="8"/>
        <v>1.0006447588704554E-2</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188826.27848000001</v>
      </c>
      <c r="I61" s="100"/>
      <c r="J61" s="101"/>
      <c r="K61" s="101"/>
      <c r="L61" s="99">
        <f>SUM(L51:L57,L50)</f>
        <v>187676.449975</v>
      </c>
      <c r="M61" s="102"/>
      <c r="N61" s="103">
        <f t="shared" ref="N61" si="48">L61-H61</f>
        <v>-1149.8285050000122</v>
      </c>
      <c r="O61" s="104">
        <f t="shared" ref="O61" si="49">IF((H61)=0,"",(N61/H61))</f>
        <v>-6.0893457958066952E-3</v>
      </c>
      <c r="Q61" s="101"/>
      <c r="R61" s="101"/>
      <c r="S61" s="99">
        <f>SUM(S51:S57,S50)</f>
        <v>189960.19897500001</v>
      </c>
      <c r="T61" s="102"/>
      <c r="U61" s="103">
        <f t="shared" si="1"/>
        <v>2283.7490000000107</v>
      </c>
      <c r="V61" s="104">
        <f>IF((L61)=0,"",(U61/L61))</f>
        <v>1.2168543257847345E-2</v>
      </c>
      <c r="X61" s="101"/>
      <c r="Y61" s="101"/>
      <c r="Z61" s="99">
        <f>SUM(Z51:Z57,Z50)</f>
        <v>191014.83897500002</v>
      </c>
      <c r="AA61" s="102"/>
      <c r="AB61" s="103">
        <f t="shared" si="3"/>
        <v>1054.640000000014</v>
      </c>
      <c r="AC61" s="104">
        <f>IF((S61)=0,"",(AB61/S61))</f>
        <v>5.5518998489721069E-3</v>
      </c>
      <c r="AE61" s="101"/>
      <c r="AF61" s="101"/>
      <c r="AG61" s="99">
        <f>SUM(AG51:AG57,AG50)</f>
        <v>191890.51897500001</v>
      </c>
      <c r="AH61" s="102"/>
      <c r="AI61" s="103">
        <f t="shared" ref="AI61:AI65" si="50">AG61-Z61</f>
        <v>875.67999999999302</v>
      </c>
      <c r="AJ61" s="104">
        <f>IF((Z61)=0,"",(AI61/Z61))</f>
        <v>4.5843558788362078E-3</v>
      </c>
      <c r="AL61" s="101"/>
      <c r="AM61" s="101"/>
      <c r="AN61" s="99">
        <f>SUM(AN51:AN57,AN50)</f>
        <v>192343.39897500002</v>
      </c>
      <c r="AO61" s="102"/>
      <c r="AP61" s="103">
        <f t="shared" ref="AP61:AP65" si="51">AN61-AG61</f>
        <v>452.88000000000466</v>
      </c>
      <c r="AQ61" s="104">
        <f>IF((AG61)=0,"",(AP61/AG61))</f>
        <v>2.3600957588686654E-3</v>
      </c>
    </row>
    <row r="62" spans="2:43" x14ac:dyDescent="0.2">
      <c r="B62" s="105" t="s">
        <v>52</v>
      </c>
      <c r="C62" s="21"/>
      <c r="D62" s="21"/>
      <c r="E62" s="21"/>
      <c r="F62" s="106">
        <v>0.13</v>
      </c>
      <c r="G62" s="107"/>
      <c r="H62" s="108">
        <f>H61*F62</f>
        <v>24547.416202400003</v>
      </c>
      <c r="I62" s="109"/>
      <c r="J62" s="110">
        <v>0.13</v>
      </c>
      <c r="K62" s="109"/>
      <c r="L62" s="111">
        <f>L61*J62</f>
        <v>24397.938496750001</v>
      </c>
      <c r="M62" s="112"/>
      <c r="N62" s="113">
        <f t="shared" si="41"/>
        <v>-149.47770565000246</v>
      </c>
      <c r="O62" s="114">
        <f t="shared" si="26"/>
        <v>-6.0893457958067299E-3</v>
      </c>
      <c r="Q62" s="110">
        <v>0.13</v>
      </c>
      <c r="R62" s="109"/>
      <c r="S62" s="111">
        <f>S61*Q62</f>
        <v>24694.825866750001</v>
      </c>
      <c r="T62" s="112"/>
      <c r="U62" s="113">
        <f t="shared" si="1"/>
        <v>296.88737000000037</v>
      </c>
      <c r="V62" s="114">
        <f t="shared" ref="V62:V71" si="52">IF((L62)=0,"",(U62/L62))</f>
        <v>1.2168543257847303E-2</v>
      </c>
      <c r="X62" s="110">
        <v>0.13</v>
      </c>
      <c r="Y62" s="109"/>
      <c r="Z62" s="111">
        <f>Z61*X62</f>
        <v>24831.929066750003</v>
      </c>
      <c r="AA62" s="112"/>
      <c r="AB62" s="113">
        <f t="shared" si="3"/>
        <v>137.10320000000138</v>
      </c>
      <c r="AC62" s="114">
        <f t="shared" ref="AC62:AC71" si="53">IF((S62)=0,"",(AB62/S62))</f>
        <v>5.5518998489720896E-3</v>
      </c>
      <c r="AE62" s="110">
        <v>0.13</v>
      </c>
      <c r="AF62" s="109"/>
      <c r="AG62" s="111">
        <f>AG61*AE62</f>
        <v>24945.767466750003</v>
      </c>
      <c r="AH62" s="112"/>
      <c r="AI62" s="113">
        <f t="shared" si="50"/>
        <v>113.83840000000055</v>
      </c>
      <c r="AJ62" s="114">
        <f t="shared" ref="AJ62:AJ71" si="54">IF((Z62)=0,"",(AI62/Z62))</f>
        <v>4.5843558788362668E-3</v>
      </c>
      <c r="AL62" s="110">
        <v>0.13</v>
      </c>
      <c r="AM62" s="109"/>
      <c r="AN62" s="111">
        <f>AN61*AL62</f>
        <v>25004.641866750004</v>
      </c>
      <c r="AO62" s="112"/>
      <c r="AP62" s="113">
        <f t="shared" si="51"/>
        <v>58.874400000000605</v>
      </c>
      <c r="AQ62" s="114">
        <f t="shared" ref="AQ62:AQ71" si="55">IF((AG62)=0,"",(AP62/AG62))</f>
        <v>2.3600957588686649E-3</v>
      </c>
    </row>
    <row r="63" spans="2:43" x14ac:dyDescent="0.2">
      <c r="B63" s="115" t="s">
        <v>53</v>
      </c>
      <c r="C63" s="21"/>
      <c r="D63" s="21"/>
      <c r="E63" s="21"/>
      <c r="F63" s="116"/>
      <c r="G63" s="107"/>
      <c r="H63" s="108">
        <f>H61+H62</f>
        <v>213373.6946824</v>
      </c>
      <c r="I63" s="109"/>
      <c r="J63" s="109"/>
      <c r="K63" s="109"/>
      <c r="L63" s="111">
        <f>L61+L62</f>
        <v>212074.38847174999</v>
      </c>
      <c r="M63" s="112"/>
      <c r="N63" s="113">
        <f t="shared" si="41"/>
        <v>-1299.3062106500147</v>
      </c>
      <c r="O63" s="114">
        <f t="shared" si="26"/>
        <v>-6.0893457958066987E-3</v>
      </c>
      <c r="Q63" s="109"/>
      <c r="R63" s="109"/>
      <c r="S63" s="111">
        <f>S61+S62</f>
        <v>214655.02484175001</v>
      </c>
      <c r="T63" s="112"/>
      <c r="U63" s="113">
        <f t="shared" si="1"/>
        <v>2580.636370000022</v>
      </c>
      <c r="V63" s="114">
        <f t="shared" si="52"/>
        <v>1.2168543257847391E-2</v>
      </c>
      <c r="X63" s="109"/>
      <c r="Y63" s="109"/>
      <c r="Z63" s="111">
        <f>Z61+Z62</f>
        <v>215846.76804175001</v>
      </c>
      <c r="AA63" s="112"/>
      <c r="AB63" s="113">
        <f t="shared" si="3"/>
        <v>1191.7431999999972</v>
      </c>
      <c r="AC63" s="114">
        <f t="shared" si="53"/>
        <v>5.5518998489720202E-3</v>
      </c>
      <c r="AE63" s="109"/>
      <c r="AF63" s="109"/>
      <c r="AG63" s="111">
        <f>AG61+AG62</f>
        <v>216836.28644175001</v>
      </c>
      <c r="AH63" s="112"/>
      <c r="AI63" s="113">
        <f t="shared" si="50"/>
        <v>989.51840000000084</v>
      </c>
      <c r="AJ63" s="114">
        <f t="shared" si="54"/>
        <v>4.5843558788362486E-3</v>
      </c>
      <c r="AL63" s="109"/>
      <c r="AM63" s="109"/>
      <c r="AN63" s="111">
        <f>AN61+AN62</f>
        <v>217348.04084175001</v>
      </c>
      <c r="AO63" s="112"/>
      <c r="AP63" s="113">
        <f t="shared" si="51"/>
        <v>511.75440000000526</v>
      </c>
      <c r="AQ63" s="114">
        <f t="shared" si="55"/>
        <v>2.3600957588686654E-3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9" t="s">
        <v>55</v>
      </c>
      <c r="C65" s="269"/>
      <c r="D65" s="269"/>
      <c r="E65" s="120"/>
      <c r="F65" s="121"/>
      <c r="G65" s="122"/>
      <c r="H65" s="123">
        <f>H63+H64</f>
        <v>213373.6946824</v>
      </c>
      <c r="I65" s="124"/>
      <c r="J65" s="124"/>
      <c r="K65" s="124"/>
      <c r="L65" s="125">
        <f>L63+L64</f>
        <v>212074.38847174999</v>
      </c>
      <c r="M65" s="126"/>
      <c r="N65" s="127">
        <f t="shared" si="41"/>
        <v>-1299.3062106500147</v>
      </c>
      <c r="O65" s="128">
        <f t="shared" si="26"/>
        <v>-6.0893457958066987E-3</v>
      </c>
      <c r="Q65" s="124"/>
      <c r="R65" s="124"/>
      <c r="S65" s="125">
        <f>S63+S64</f>
        <v>214655.02484175001</v>
      </c>
      <c r="T65" s="126"/>
      <c r="U65" s="127">
        <f t="shared" si="1"/>
        <v>2580.636370000022</v>
      </c>
      <c r="V65" s="128">
        <f t="shared" si="52"/>
        <v>1.2168543257847391E-2</v>
      </c>
      <c r="X65" s="124"/>
      <c r="Y65" s="124"/>
      <c r="Z65" s="125">
        <f>Z63+Z64</f>
        <v>215846.76804175001</v>
      </c>
      <c r="AA65" s="126"/>
      <c r="AB65" s="127">
        <f t="shared" si="3"/>
        <v>1191.7431999999972</v>
      </c>
      <c r="AC65" s="128">
        <f t="shared" si="53"/>
        <v>5.5518998489720202E-3</v>
      </c>
      <c r="AE65" s="124"/>
      <c r="AF65" s="124"/>
      <c r="AG65" s="125">
        <f>AG63+AG64</f>
        <v>216836.28644175001</v>
      </c>
      <c r="AH65" s="126"/>
      <c r="AI65" s="127">
        <f t="shared" si="50"/>
        <v>989.51840000000084</v>
      </c>
      <c r="AJ65" s="128">
        <f t="shared" si="54"/>
        <v>4.5843558788362486E-3</v>
      </c>
      <c r="AL65" s="124"/>
      <c r="AM65" s="124"/>
      <c r="AN65" s="125">
        <f>AN63+AN64</f>
        <v>217348.04084175001</v>
      </c>
      <c r="AO65" s="126"/>
      <c r="AP65" s="127">
        <f t="shared" si="51"/>
        <v>511.75440000000526</v>
      </c>
      <c r="AQ65" s="128">
        <f t="shared" si="55"/>
        <v>2.3600957588686654E-3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198855.42848000003</v>
      </c>
      <c r="I67" s="140"/>
      <c r="J67" s="141"/>
      <c r="K67" s="141"/>
      <c r="L67" s="139">
        <f>SUM(L58:L59,L50,L51:L54)</f>
        <v>197705.59997499999</v>
      </c>
      <c r="M67" s="142"/>
      <c r="N67" s="143">
        <f t="shared" ref="N67:N71" si="56">L67-H67</f>
        <v>-1149.8285050000413</v>
      </c>
      <c r="O67" s="104">
        <f t="shared" ref="O67:O71" si="57">IF((H67)=0,"",(N67/H67))</f>
        <v>-5.7822334234928158E-3</v>
      </c>
      <c r="Q67" s="141"/>
      <c r="R67" s="141"/>
      <c r="S67" s="139">
        <f>SUM(S58:S59,S50,S51:S54)</f>
        <v>199989.348975</v>
      </c>
      <c r="T67" s="142"/>
      <c r="U67" s="143">
        <f t="shared" si="1"/>
        <v>2283.7490000000107</v>
      </c>
      <c r="V67" s="104">
        <f t="shared" si="52"/>
        <v>1.1551261068420885E-2</v>
      </c>
      <c r="X67" s="141"/>
      <c r="Y67" s="141"/>
      <c r="Z67" s="139">
        <f>SUM(Z58:Z59,Z50,Z51:Z54)</f>
        <v>201043.98897500001</v>
      </c>
      <c r="AA67" s="142"/>
      <c r="AB67" s="143">
        <f t="shared" si="3"/>
        <v>1054.640000000014</v>
      </c>
      <c r="AC67" s="104">
        <f t="shared" si="53"/>
        <v>5.2734808398813829E-3</v>
      </c>
      <c r="AE67" s="141"/>
      <c r="AF67" s="141"/>
      <c r="AG67" s="139">
        <f>SUM(AG58:AG59,AG50,AG51:AG54)</f>
        <v>201919.66897500001</v>
      </c>
      <c r="AH67" s="142"/>
      <c r="AI67" s="143">
        <f t="shared" ref="AI67:AI71" si="58">AG67-Z67</f>
        <v>875.67999999999302</v>
      </c>
      <c r="AJ67" s="104">
        <f t="shared" si="54"/>
        <v>4.3556636757186738E-3</v>
      </c>
      <c r="AL67" s="141"/>
      <c r="AM67" s="141"/>
      <c r="AN67" s="139">
        <f>SUM(AN58:AN59,AN50,AN51:AN54)</f>
        <v>202372.54897500001</v>
      </c>
      <c r="AO67" s="142"/>
      <c r="AP67" s="143">
        <f t="shared" ref="AP67:AP71" si="59">AN67-AG67</f>
        <v>452.88000000000466</v>
      </c>
      <c r="AQ67" s="104">
        <f t="shared" si="55"/>
        <v>2.2428721396927235E-3</v>
      </c>
    </row>
    <row r="68" spans="1:43" s="85" customFormat="1" x14ac:dyDescent="0.2">
      <c r="B68" s="144" t="s">
        <v>52</v>
      </c>
      <c r="C68" s="79"/>
      <c r="D68" s="79"/>
      <c r="E68" s="79"/>
      <c r="F68" s="145">
        <v>0.13</v>
      </c>
      <c r="G68" s="138"/>
      <c r="H68" s="146">
        <f>H67*F68</f>
        <v>25851.205702400006</v>
      </c>
      <c r="I68" s="147"/>
      <c r="J68" s="148">
        <v>0.13</v>
      </c>
      <c r="K68" s="149"/>
      <c r="L68" s="150">
        <f>L67*J68</f>
        <v>25701.72799675</v>
      </c>
      <c r="M68" s="151"/>
      <c r="N68" s="152">
        <f t="shared" si="56"/>
        <v>-149.4777056500061</v>
      </c>
      <c r="O68" s="114">
        <f t="shared" si="57"/>
        <v>-5.7822334234928436E-3</v>
      </c>
      <c r="Q68" s="148">
        <v>0.13</v>
      </c>
      <c r="R68" s="149"/>
      <c r="S68" s="150">
        <f>S67*Q68</f>
        <v>25998.61536675</v>
      </c>
      <c r="T68" s="151"/>
      <c r="U68" s="152">
        <f t="shared" si="1"/>
        <v>296.88737000000037</v>
      </c>
      <c r="V68" s="114">
        <f t="shared" si="52"/>
        <v>1.1551261068420846E-2</v>
      </c>
      <c r="X68" s="148">
        <v>0.13</v>
      </c>
      <c r="Y68" s="149"/>
      <c r="Z68" s="150">
        <f>Z67*X68</f>
        <v>26135.718566750002</v>
      </c>
      <c r="AA68" s="151"/>
      <c r="AB68" s="152">
        <f t="shared" si="3"/>
        <v>137.10320000000138</v>
      </c>
      <c r="AC68" s="114">
        <f t="shared" si="53"/>
        <v>5.2734808398813664E-3</v>
      </c>
      <c r="AE68" s="148">
        <v>0.13</v>
      </c>
      <c r="AF68" s="149"/>
      <c r="AG68" s="150">
        <f>AG67*AE68</f>
        <v>26249.556966750002</v>
      </c>
      <c r="AH68" s="151"/>
      <c r="AI68" s="152">
        <f t="shared" si="58"/>
        <v>113.83840000000055</v>
      </c>
      <c r="AJ68" s="114">
        <f t="shared" si="54"/>
        <v>4.3556636757187293E-3</v>
      </c>
      <c r="AL68" s="148">
        <v>0.13</v>
      </c>
      <c r="AM68" s="149"/>
      <c r="AN68" s="150">
        <f>AN67*AL68</f>
        <v>26308.431366750003</v>
      </c>
      <c r="AO68" s="151"/>
      <c r="AP68" s="152">
        <f t="shared" si="59"/>
        <v>58.874400000000605</v>
      </c>
      <c r="AQ68" s="114">
        <f t="shared" si="55"/>
        <v>2.242872139692723E-3</v>
      </c>
    </row>
    <row r="69" spans="1:43" s="85" customFormat="1" x14ac:dyDescent="0.2">
      <c r="B69" s="153" t="s">
        <v>53</v>
      </c>
      <c r="C69" s="79"/>
      <c r="D69" s="79"/>
      <c r="E69" s="79"/>
      <c r="F69" s="154"/>
      <c r="G69" s="155"/>
      <c r="H69" s="146">
        <f>H67+H68</f>
        <v>224706.63418240004</v>
      </c>
      <c r="I69" s="147"/>
      <c r="J69" s="147"/>
      <c r="K69" s="147"/>
      <c r="L69" s="150">
        <f>L67+L68</f>
        <v>223407.32797175</v>
      </c>
      <c r="M69" s="151"/>
      <c r="N69" s="152">
        <f t="shared" si="56"/>
        <v>-1299.3062106500438</v>
      </c>
      <c r="O69" s="114">
        <f t="shared" si="57"/>
        <v>-5.7822334234928028E-3</v>
      </c>
      <c r="Q69" s="147"/>
      <c r="R69" s="147"/>
      <c r="S69" s="150">
        <f>S67+S68</f>
        <v>225987.96434174999</v>
      </c>
      <c r="T69" s="151"/>
      <c r="U69" s="152">
        <f t="shared" si="1"/>
        <v>2580.6363699999929</v>
      </c>
      <c r="V69" s="114">
        <f t="shared" si="52"/>
        <v>1.15512610684208E-2</v>
      </c>
      <c r="X69" s="147"/>
      <c r="Y69" s="147"/>
      <c r="Z69" s="150">
        <f>Z67+Z68</f>
        <v>227179.70754175002</v>
      </c>
      <c r="AA69" s="151"/>
      <c r="AB69" s="152">
        <f t="shared" si="3"/>
        <v>1191.7432000000263</v>
      </c>
      <c r="AC69" s="114">
        <f t="shared" si="53"/>
        <v>5.2734808398814297E-3</v>
      </c>
      <c r="AE69" s="147"/>
      <c r="AF69" s="147"/>
      <c r="AG69" s="150">
        <f>AG67+AG68</f>
        <v>228169.22594175002</v>
      </c>
      <c r="AH69" s="151"/>
      <c r="AI69" s="152">
        <f t="shared" si="58"/>
        <v>989.51840000000084</v>
      </c>
      <c r="AJ69" s="114">
        <f t="shared" si="54"/>
        <v>4.355663675718712E-3</v>
      </c>
      <c r="AL69" s="147"/>
      <c r="AM69" s="147"/>
      <c r="AN69" s="150">
        <f>AN67+AN68</f>
        <v>228680.98034175002</v>
      </c>
      <c r="AO69" s="151"/>
      <c r="AP69" s="152">
        <f t="shared" si="59"/>
        <v>511.75440000000526</v>
      </c>
      <c r="AQ69" s="114">
        <f t="shared" si="55"/>
        <v>2.242872139692723E-3</v>
      </c>
    </row>
    <row r="70" spans="1: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7" t="s">
        <v>57</v>
      </c>
      <c r="C71" s="267"/>
      <c r="D71" s="267"/>
      <c r="E71" s="158"/>
      <c r="F71" s="159"/>
      <c r="G71" s="160"/>
      <c r="H71" s="161">
        <f>SUM(H69:H70)</f>
        <v>224706.63418240004</v>
      </c>
      <c r="I71" s="162"/>
      <c r="J71" s="162"/>
      <c r="K71" s="162"/>
      <c r="L71" s="163">
        <f>SUM(L69:L70)</f>
        <v>223407.32797175</v>
      </c>
      <c r="M71" s="164"/>
      <c r="N71" s="165">
        <f t="shared" si="56"/>
        <v>-1299.3062106500438</v>
      </c>
      <c r="O71" s="166">
        <f t="shared" si="57"/>
        <v>-5.7822334234928028E-3</v>
      </c>
      <c r="Q71" s="162"/>
      <c r="R71" s="162"/>
      <c r="S71" s="163">
        <f>SUM(S69:S70)</f>
        <v>225987.96434174999</v>
      </c>
      <c r="T71" s="164"/>
      <c r="U71" s="165">
        <f t="shared" si="1"/>
        <v>2580.6363699999929</v>
      </c>
      <c r="V71" s="166">
        <f t="shared" si="52"/>
        <v>1.15512610684208E-2</v>
      </c>
      <c r="X71" s="162"/>
      <c r="Y71" s="162"/>
      <c r="Z71" s="163">
        <f>SUM(Z69:Z70)</f>
        <v>227179.70754175002</v>
      </c>
      <c r="AA71" s="164"/>
      <c r="AB71" s="165">
        <f t="shared" si="3"/>
        <v>1191.7432000000263</v>
      </c>
      <c r="AC71" s="166">
        <f t="shared" si="53"/>
        <v>5.2734808398814297E-3</v>
      </c>
      <c r="AE71" s="162"/>
      <c r="AF71" s="162"/>
      <c r="AG71" s="163">
        <f>SUM(AG69:AG70)</f>
        <v>228169.22594175002</v>
      </c>
      <c r="AH71" s="164"/>
      <c r="AI71" s="165">
        <f t="shared" si="58"/>
        <v>989.51840000000084</v>
      </c>
      <c r="AJ71" s="166">
        <f t="shared" si="54"/>
        <v>4.355663675718712E-3</v>
      </c>
      <c r="AL71" s="162"/>
      <c r="AM71" s="162"/>
      <c r="AN71" s="163">
        <f>SUM(AN69:AN70)</f>
        <v>228680.98034175002</v>
      </c>
      <c r="AO71" s="164"/>
      <c r="AP71" s="165">
        <f t="shared" si="59"/>
        <v>511.75440000000526</v>
      </c>
      <c r="AQ71" s="166">
        <f t="shared" si="55"/>
        <v>2.242872139692723E-3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32" zoomScale="70" zoomScaleNormal="85" zoomScaleSheetLayoutView="70" workbookViewId="0">
      <selection activeCell="A43" sqref="A4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77</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v>15231.32</v>
      </c>
      <c r="G23" s="25">
        <v>1</v>
      </c>
      <c r="H23" s="26">
        <f>G23*F23</f>
        <v>15231.32</v>
      </c>
      <c r="I23" s="27"/>
      <c r="J23" s="183">
        <f>+'Proposed Rates'!D11</f>
        <v>15231.32</v>
      </c>
      <c r="K23" s="29">
        <v>1</v>
      </c>
      <c r="L23" s="26">
        <f>K23*J23</f>
        <v>15231.32</v>
      </c>
      <c r="M23" s="27"/>
      <c r="N23" s="30">
        <f>L23-H23</f>
        <v>0</v>
      </c>
      <c r="O23" s="31">
        <f>IF((H23)=0,"",(N23/H23))</f>
        <v>0</v>
      </c>
      <c r="Q23" s="183">
        <f>+'Proposed Rates'!E11</f>
        <v>15231.32</v>
      </c>
      <c r="R23" s="29">
        <v>1</v>
      </c>
      <c r="S23" s="26">
        <f>R23*Q23</f>
        <v>15231.32</v>
      </c>
      <c r="T23" s="27"/>
      <c r="U23" s="30">
        <f>S23-L23</f>
        <v>0</v>
      </c>
      <c r="V23" s="31">
        <f>IF((L23)=0,"",(U23/L23))</f>
        <v>0</v>
      </c>
      <c r="X23" s="183">
        <f>+'Proposed Rates'!F11</f>
        <v>15231.32</v>
      </c>
      <c r="Y23" s="29">
        <v>1</v>
      </c>
      <c r="Z23" s="26">
        <f>Y23*X23</f>
        <v>15231.32</v>
      </c>
      <c r="AA23" s="27"/>
      <c r="AB23" s="30">
        <f>Z23-S23</f>
        <v>0</v>
      </c>
      <c r="AC23" s="31">
        <f>IF((S23)=0,"",(AB23/S23))</f>
        <v>0</v>
      </c>
      <c r="AE23" s="183">
        <f>+'Proposed Rates'!G11</f>
        <v>15231.32</v>
      </c>
      <c r="AF23" s="29">
        <v>1</v>
      </c>
      <c r="AG23" s="26">
        <f>AF23*AE23</f>
        <v>15231.32</v>
      </c>
      <c r="AH23" s="27"/>
      <c r="AI23" s="30">
        <f>AG23-Z23</f>
        <v>0</v>
      </c>
      <c r="AJ23" s="31">
        <f>IF((Z23)=0,"",(AI23/Z23))</f>
        <v>0</v>
      </c>
      <c r="AL23" s="183">
        <f>+'Proposed Rates'!H11</f>
        <v>15231.32</v>
      </c>
      <c r="AM23" s="29">
        <v>1</v>
      </c>
      <c r="AN23" s="26">
        <f>AM23*AL23</f>
        <v>15231.32</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3.3129</v>
      </c>
      <c r="G29" s="51">
        <f>+$F$19</f>
        <v>7500</v>
      </c>
      <c r="H29" s="26">
        <f t="shared" si="0"/>
        <v>24846.75</v>
      </c>
      <c r="I29" s="27"/>
      <c r="J29" s="28">
        <f>+'Proposed Rates'!D24</f>
        <v>3.4742000000000002</v>
      </c>
      <c r="K29" s="51">
        <f>+$F$19</f>
        <v>7500</v>
      </c>
      <c r="L29" s="26">
        <f t="shared" si="9"/>
        <v>26056.5</v>
      </c>
      <c r="M29" s="27"/>
      <c r="N29" s="30">
        <f t="shared" si="10"/>
        <v>1209.75</v>
      </c>
      <c r="O29" s="31">
        <f t="shared" si="11"/>
        <v>4.8688460261402396E-2</v>
      </c>
      <c r="Q29" s="28">
        <f>+'Proposed Rates'!E24</f>
        <v>3.7128000000000001</v>
      </c>
      <c r="R29" s="51">
        <f>+$F$19</f>
        <v>7500</v>
      </c>
      <c r="S29" s="26">
        <f t="shared" si="12"/>
        <v>27846</v>
      </c>
      <c r="T29" s="27"/>
      <c r="U29" s="30">
        <f t="shared" si="1"/>
        <v>1789.5</v>
      </c>
      <c r="V29" s="31">
        <f t="shared" si="2"/>
        <v>6.8677681192792592E-2</v>
      </c>
      <c r="X29" s="28">
        <f>+'Proposed Rates'!F24</f>
        <v>3.9621</v>
      </c>
      <c r="Y29" s="51">
        <f>+$F$19</f>
        <v>7500</v>
      </c>
      <c r="Z29" s="26">
        <f t="shared" si="13"/>
        <v>29715.75</v>
      </c>
      <c r="AA29" s="27"/>
      <c r="AB29" s="30">
        <f t="shared" si="3"/>
        <v>1869.75</v>
      </c>
      <c r="AC29" s="31">
        <f t="shared" si="4"/>
        <v>6.7146089204912732E-2</v>
      </c>
      <c r="AE29" s="28">
        <f>+'Proposed Rates'!G24</f>
        <v>4.1741000000000001</v>
      </c>
      <c r="AF29" s="51">
        <f>+$F$19</f>
        <v>7500</v>
      </c>
      <c r="AG29" s="26">
        <f t="shared" si="14"/>
        <v>31305.75</v>
      </c>
      <c r="AH29" s="27"/>
      <c r="AI29" s="30">
        <f t="shared" si="5"/>
        <v>1590</v>
      </c>
      <c r="AJ29" s="31">
        <f t="shared" si="6"/>
        <v>5.3506978622447694E-2</v>
      </c>
      <c r="AL29" s="28">
        <f>+'Proposed Rates'!H24</f>
        <v>4.2896000000000001</v>
      </c>
      <c r="AM29" s="51">
        <f>+$F$19</f>
        <v>7500</v>
      </c>
      <c r="AN29" s="26">
        <f t="shared" si="15"/>
        <v>32172</v>
      </c>
      <c r="AO29" s="27"/>
      <c r="AP29" s="30">
        <f t="shared" si="7"/>
        <v>866.25</v>
      </c>
      <c r="AQ29" s="31">
        <f t="shared" si="8"/>
        <v>2.7670635586114371E-2</v>
      </c>
    </row>
    <row r="30" spans="2:43" x14ac:dyDescent="0.2">
      <c r="B30" s="21" t="s">
        <v>31</v>
      </c>
      <c r="C30" s="21"/>
      <c r="D30" s="22"/>
      <c r="E30" s="23"/>
      <c r="F30" s="24"/>
      <c r="G30" s="25">
        <f t="shared" ref="G30" si="16">$F$18</f>
        <v>4000000</v>
      </c>
      <c r="H30" s="26">
        <f t="shared" si="0"/>
        <v>0</v>
      </c>
      <c r="I30" s="27"/>
      <c r="J30" s="28"/>
      <c r="K30" s="25">
        <f t="shared" ref="K30:K38" si="17">$F$18</f>
        <v>4000000</v>
      </c>
      <c r="L30" s="26">
        <f t="shared" si="9"/>
        <v>0</v>
      </c>
      <c r="M30" s="27"/>
      <c r="N30" s="30">
        <f t="shared" si="10"/>
        <v>0</v>
      </c>
      <c r="O30" s="31" t="str">
        <f t="shared" si="11"/>
        <v/>
      </c>
      <c r="Q30" s="28"/>
      <c r="R30" s="25">
        <f t="shared" ref="R30:R38" si="18">$F$18</f>
        <v>4000000</v>
      </c>
      <c r="S30" s="26">
        <f t="shared" si="12"/>
        <v>0</v>
      </c>
      <c r="T30" s="27"/>
      <c r="U30" s="30">
        <f t="shared" si="1"/>
        <v>0</v>
      </c>
      <c r="V30" s="31" t="str">
        <f t="shared" si="2"/>
        <v/>
      </c>
      <c r="X30" s="28"/>
      <c r="Y30" s="25">
        <f t="shared" ref="Y30:Y38" si="19">$F$18</f>
        <v>4000000</v>
      </c>
      <c r="Z30" s="26">
        <f t="shared" si="13"/>
        <v>0</v>
      </c>
      <c r="AA30" s="27"/>
      <c r="AB30" s="30">
        <f t="shared" si="3"/>
        <v>0</v>
      </c>
      <c r="AC30" s="31" t="str">
        <f t="shared" si="4"/>
        <v/>
      </c>
      <c r="AE30" s="28"/>
      <c r="AF30" s="25">
        <f t="shared" ref="AF30:AF38" si="20">$F$18</f>
        <v>4000000</v>
      </c>
      <c r="AG30" s="26">
        <f t="shared" si="14"/>
        <v>0</v>
      </c>
      <c r="AH30" s="27"/>
      <c r="AI30" s="30">
        <f t="shared" si="5"/>
        <v>0</v>
      </c>
      <c r="AJ30" s="31" t="str">
        <f t="shared" si="6"/>
        <v/>
      </c>
      <c r="AL30" s="28"/>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v>0</v>
      </c>
      <c r="G31" s="51">
        <f>+$F$19</f>
        <v>7500</v>
      </c>
      <c r="H31" s="26">
        <f t="shared" si="0"/>
        <v>0</v>
      </c>
      <c r="I31" s="27"/>
      <c r="J31" s="185">
        <f>+'Proposed Rates'!D71</f>
        <v>-7.7109999999999998E-2</v>
      </c>
      <c r="K31" s="51">
        <f>+$F$19</f>
        <v>7500</v>
      </c>
      <c r="L31" s="26">
        <f t="shared" si="9"/>
        <v>-578.32499999999993</v>
      </c>
      <c r="M31" s="27"/>
      <c r="N31" s="30">
        <f t="shared" si="10"/>
        <v>-578.32499999999993</v>
      </c>
      <c r="O31" s="31" t="str">
        <f t="shared" si="11"/>
        <v/>
      </c>
      <c r="Q31" s="28"/>
      <c r="R31" s="51">
        <f>+$F$19</f>
        <v>7500</v>
      </c>
      <c r="S31" s="26">
        <f t="shared" si="12"/>
        <v>0</v>
      </c>
      <c r="T31" s="27"/>
      <c r="U31" s="30">
        <f t="shared" si="1"/>
        <v>578.32499999999993</v>
      </c>
      <c r="V31" s="31">
        <f t="shared" si="2"/>
        <v>-1</v>
      </c>
      <c r="X31" s="28"/>
      <c r="Y31" s="51">
        <f>+$F$19</f>
        <v>7500</v>
      </c>
      <c r="Z31" s="26">
        <f t="shared" si="13"/>
        <v>0</v>
      </c>
      <c r="AA31" s="27"/>
      <c r="AB31" s="30">
        <f t="shared" si="3"/>
        <v>0</v>
      </c>
      <c r="AC31" s="31" t="str">
        <f t="shared" si="4"/>
        <v/>
      </c>
      <c r="AE31" s="28"/>
      <c r="AF31" s="51">
        <f>+$F$19</f>
        <v>7500</v>
      </c>
      <c r="AG31" s="26">
        <f t="shared" si="14"/>
        <v>0</v>
      </c>
      <c r="AH31" s="27"/>
      <c r="AI31" s="30">
        <f t="shared" si="5"/>
        <v>0</v>
      </c>
      <c r="AJ31" s="31" t="str">
        <f t="shared" si="6"/>
        <v/>
      </c>
      <c r="AL31" s="28"/>
      <c r="AM31" s="51">
        <f>+$F$19</f>
        <v>7500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40078.07</v>
      </c>
      <c r="I39" s="40"/>
      <c r="J39" s="41"/>
      <c r="K39" s="42"/>
      <c r="L39" s="39">
        <f>SUM(L23:L38)</f>
        <v>40709.495000000003</v>
      </c>
      <c r="M39" s="40"/>
      <c r="N39" s="43">
        <f t="shared" si="10"/>
        <v>631.42500000000291</v>
      </c>
      <c r="O39" s="44">
        <f t="shared" si="11"/>
        <v>1.5754875421895388E-2</v>
      </c>
      <c r="Q39" s="41"/>
      <c r="R39" s="42"/>
      <c r="S39" s="39">
        <f>SUM(S23:S38)</f>
        <v>43077.32</v>
      </c>
      <c r="T39" s="40"/>
      <c r="U39" s="43">
        <f t="shared" si="1"/>
        <v>2367.8249999999971</v>
      </c>
      <c r="V39" s="44">
        <f t="shared" si="2"/>
        <v>5.8163949221182842E-2</v>
      </c>
      <c r="X39" s="41"/>
      <c r="Y39" s="42"/>
      <c r="Z39" s="39">
        <f>SUM(Z23:Z38)</f>
        <v>44947.07</v>
      </c>
      <c r="AA39" s="40"/>
      <c r="AB39" s="43">
        <f t="shared" si="3"/>
        <v>1869.75</v>
      </c>
      <c r="AC39" s="44">
        <f t="shared" si="4"/>
        <v>4.3404510772722164E-2</v>
      </c>
      <c r="AE39" s="41"/>
      <c r="AF39" s="42"/>
      <c r="AG39" s="39">
        <f>SUM(AG23:AG38)</f>
        <v>46537.07</v>
      </c>
      <c r="AH39" s="40"/>
      <c r="AI39" s="43">
        <f t="shared" si="5"/>
        <v>1590</v>
      </c>
      <c r="AJ39" s="44">
        <f t="shared" si="6"/>
        <v>3.5374942126372197E-2</v>
      </c>
      <c r="AL39" s="41"/>
      <c r="AM39" s="42"/>
      <c r="AN39" s="39">
        <f>SUM(AN23:AN38)</f>
        <v>47403.32</v>
      </c>
      <c r="AO39" s="40"/>
      <c r="AP39" s="43">
        <f t="shared" si="7"/>
        <v>866.25</v>
      </c>
      <c r="AQ39" s="44">
        <f t="shared" si="8"/>
        <v>1.8614192943389E-2</v>
      </c>
    </row>
    <row r="40" spans="2:43" ht="38.25" x14ac:dyDescent="0.2">
      <c r="B40" s="46" t="str">
        <f>+'&gt;50 (100)'!B40</f>
        <v>Deferral/Variance Account Disposition Rate Rider Class 1</v>
      </c>
      <c r="C40" s="21"/>
      <c r="D40" s="22" t="str">
        <f>+'&gt;50 (100)'!D40</f>
        <v>per kW</v>
      </c>
      <c r="E40" s="23"/>
      <c r="F40" s="24">
        <v>0</v>
      </c>
      <c r="G40" s="51">
        <f>+$F$19</f>
        <v>7500</v>
      </c>
      <c r="H40" s="26">
        <f>G40*F40</f>
        <v>0</v>
      </c>
      <c r="I40" s="27"/>
      <c r="J40" s="28">
        <f>+'Proposed Rates'!D42</f>
        <v>-0.46758</v>
      </c>
      <c r="K40" s="51">
        <f>+$F$19</f>
        <v>7500</v>
      </c>
      <c r="L40" s="26">
        <f>K40*J40</f>
        <v>-3506.85</v>
      </c>
      <c r="M40" s="27"/>
      <c r="N40" s="30">
        <f>L40-H40</f>
        <v>-3506.85</v>
      </c>
      <c r="O40" s="31" t="str">
        <f>IF((H40)=0,"",(N40/H40))</f>
        <v/>
      </c>
      <c r="Q40" s="28"/>
      <c r="R40" s="51">
        <f>+$F$19</f>
        <v>7500</v>
      </c>
      <c r="S40" s="26">
        <f>R40*Q40</f>
        <v>0</v>
      </c>
      <c r="T40" s="27"/>
      <c r="U40" s="30">
        <f t="shared" si="1"/>
        <v>3506.85</v>
      </c>
      <c r="V40" s="31">
        <f t="shared" si="2"/>
        <v>-1</v>
      </c>
      <c r="X40" s="28"/>
      <c r="Y40" s="51">
        <f>+$F$19</f>
        <v>7500</v>
      </c>
      <c r="Z40" s="26">
        <f>Y40*X40</f>
        <v>0</v>
      </c>
      <c r="AA40" s="27"/>
      <c r="AB40" s="30">
        <f t="shared" si="3"/>
        <v>0</v>
      </c>
      <c r="AC40" s="31" t="str">
        <f t="shared" si="4"/>
        <v/>
      </c>
      <c r="AE40" s="28"/>
      <c r="AF40" s="51">
        <f>+$F$19</f>
        <v>7500</v>
      </c>
      <c r="AG40" s="26">
        <f>AF40*AE40</f>
        <v>0</v>
      </c>
      <c r="AH40" s="27"/>
      <c r="AI40" s="30">
        <f t="shared" si="5"/>
        <v>0</v>
      </c>
      <c r="AJ40" s="31" t="str">
        <f t="shared" si="6"/>
        <v/>
      </c>
      <c r="AL40" s="28"/>
      <c r="AM40" s="51">
        <f>+$F$19</f>
        <v>7500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c r="G41" s="51">
        <f>+F19</f>
        <v>7500</v>
      </c>
      <c r="H41" s="26">
        <f t="shared" ref="H41:H45" si="23">G41*F41</f>
        <v>0</v>
      </c>
      <c r="I41" s="47"/>
      <c r="J41" s="28">
        <f>+'Proposed Rates'!D56</f>
        <v>-4.0820000000000002E-2</v>
      </c>
      <c r="K41" s="51">
        <f>$G$41</f>
        <v>7500</v>
      </c>
      <c r="L41" s="26">
        <f t="shared" ref="L41:L45" si="24">K41*J41</f>
        <v>-306.15000000000003</v>
      </c>
      <c r="M41" s="48"/>
      <c r="N41" s="30">
        <f t="shared" ref="N41:N45" si="25">L41-H41</f>
        <v>-306.15000000000003</v>
      </c>
      <c r="O41" s="31" t="str">
        <f t="shared" ref="O41:O65" si="26">IF((H41)=0,"",(N41/H41))</f>
        <v/>
      </c>
      <c r="Q41" s="28"/>
      <c r="R41" s="51">
        <f>$G$41</f>
        <v>7500</v>
      </c>
      <c r="S41" s="26">
        <f t="shared" ref="S41:S43" si="27">R41*Q41</f>
        <v>0</v>
      </c>
      <c r="T41" s="48"/>
      <c r="U41" s="30">
        <f t="shared" si="1"/>
        <v>306.15000000000003</v>
      </c>
      <c r="V41" s="31">
        <f t="shared" si="2"/>
        <v>-1</v>
      </c>
      <c r="X41" s="28"/>
      <c r="Y41" s="51">
        <f>$G$41</f>
        <v>7500</v>
      </c>
      <c r="Z41" s="26">
        <f t="shared" ref="Z41:Z43" si="28">Y41*X41</f>
        <v>0</v>
      </c>
      <c r="AA41" s="48"/>
      <c r="AB41" s="30">
        <f t="shared" si="3"/>
        <v>0</v>
      </c>
      <c r="AC41" s="31" t="str">
        <f t="shared" si="4"/>
        <v/>
      </c>
      <c r="AE41" s="28"/>
      <c r="AF41" s="51">
        <f>$G$41</f>
        <v>7500</v>
      </c>
      <c r="AG41" s="26">
        <f t="shared" ref="AG41:AG43" si="29">AF41*AE41</f>
        <v>0</v>
      </c>
      <c r="AH41" s="48"/>
      <c r="AI41" s="30">
        <f t="shared" si="5"/>
        <v>0</v>
      </c>
      <c r="AJ41" s="31" t="str">
        <f t="shared" si="6"/>
        <v/>
      </c>
      <c r="AL41" s="28"/>
      <c r="AM41" s="51">
        <f>$G$41</f>
        <v>7500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4000000</v>
      </c>
      <c r="H42" s="26">
        <f t="shared" si="23"/>
        <v>0</v>
      </c>
      <c r="I42" s="47"/>
      <c r="J42" s="28">
        <f>+'Proposed Rates'!D85</f>
        <v>2.81E-3</v>
      </c>
      <c r="K42" s="25">
        <f t="shared" ref="K42" si="32">$F$18</f>
        <v>4000000</v>
      </c>
      <c r="L42" s="26">
        <f t="shared" si="24"/>
        <v>11240</v>
      </c>
      <c r="M42" s="48"/>
      <c r="N42" s="30">
        <f t="shared" si="25"/>
        <v>11240</v>
      </c>
      <c r="O42" s="31" t="str">
        <f t="shared" si="26"/>
        <v/>
      </c>
      <c r="Q42" s="28"/>
      <c r="R42" s="25">
        <f t="shared" ref="R42:R43" si="33">$F$18</f>
        <v>4000000</v>
      </c>
      <c r="S42" s="26">
        <f t="shared" si="27"/>
        <v>0</v>
      </c>
      <c r="T42" s="48"/>
      <c r="U42" s="30">
        <f t="shared" si="1"/>
        <v>-11240</v>
      </c>
      <c r="V42" s="31">
        <f t="shared" si="2"/>
        <v>-1</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4000000</v>
      </c>
      <c r="H43" s="26">
        <f t="shared" si="23"/>
        <v>0</v>
      </c>
      <c r="I43" s="47"/>
      <c r="J43" s="28">
        <f>+'Proposed Rates'!D101</f>
        <v>-0.83478799999999997</v>
      </c>
      <c r="K43" s="51">
        <f>$G$41</f>
        <v>7500</v>
      </c>
      <c r="L43" s="26">
        <f t="shared" si="24"/>
        <v>-6260.91</v>
      </c>
      <c r="M43" s="48"/>
      <c r="N43" s="30">
        <f t="shared" si="25"/>
        <v>-6260.91</v>
      </c>
      <c r="O43" s="31" t="str">
        <f t="shared" si="26"/>
        <v/>
      </c>
      <c r="Q43" s="28"/>
      <c r="R43" s="25">
        <f t="shared" si="33"/>
        <v>4000000</v>
      </c>
      <c r="S43" s="26">
        <f t="shared" si="27"/>
        <v>0</v>
      </c>
      <c r="T43" s="48"/>
      <c r="U43" s="30">
        <f t="shared" si="1"/>
        <v>6260.91</v>
      </c>
      <c r="V43" s="31">
        <f t="shared" si="2"/>
        <v>-1</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7500</v>
      </c>
      <c r="H44" s="26">
        <f>G44*F44</f>
        <v>212.47499999999999</v>
      </c>
      <c r="I44" s="27"/>
      <c r="J44" s="52">
        <v>3.04E-2</v>
      </c>
      <c r="K44" s="51">
        <f>+$F$19</f>
        <v>7500</v>
      </c>
      <c r="L44" s="26">
        <f>K44*J44</f>
        <v>228</v>
      </c>
      <c r="M44" s="27"/>
      <c r="N44" s="30">
        <f>L44-H44</f>
        <v>15.525000000000006</v>
      </c>
      <c r="O44" s="31">
        <f>IF((H44)=0,"",(N44/H44))</f>
        <v>7.3067419696434904E-2</v>
      </c>
      <c r="Q44" s="52">
        <v>3.0669999999999999E-2</v>
      </c>
      <c r="R44" s="51">
        <f>+$F$19</f>
        <v>7500</v>
      </c>
      <c r="S44" s="26">
        <f>R44*Q44</f>
        <v>230.02500000000001</v>
      </c>
      <c r="T44" s="27"/>
      <c r="U44" s="30">
        <f t="shared" si="1"/>
        <v>2.0250000000000057</v>
      </c>
      <c r="V44" s="31">
        <f t="shared" si="2"/>
        <v>8.8815789473684452E-3</v>
      </c>
      <c r="X44" s="52">
        <v>3.074E-2</v>
      </c>
      <c r="Y44" s="51">
        <f>+$F$19</f>
        <v>7500</v>
      </c>
      <c r="Z44" s="26">
        <f>Y44*X44</f>
        <v>230.55</v>
      </c>
      <c r="AA44" s="27"/>
      <c r="AB44" s="30">
        <f t="shared" si="3"/>
        <v>0.52500000000000568</v>
      </c>
      <c r="AC44" s="31">
        <f t="shared" si="4"/>
        <v>2.2823606129768752E-3</v>
      </c>
      <c r="AE44" s="52">
        <v>3.0769999999999999E-2</v>
      </c>
      <c r="AF44" s="51">
        <f>+$F$19</f>
        <v>7500</v>
      </c>
      <c r="AG44" s="26">
        <f>AF44*AE44</f>
        <v>230.77499999999998</v>
      </c>
      <c r="AH44" s="27"/>
      <c r="AI44" s="30">
        <f t="shared" si="5"/>
        <v>0.22499999999996589</v>
      </c>
      <c r="AJ44" s="31">
        <f t="shared" si="6"/>
        <v>9.7592713077408755E-4</v>
      </c>
      <c r="AL44" s="52">
        <v>3.0790000000000001E-2</v>
      </c>
      <c r="AM44" s="51">
        <f>+$F$19</f>
        <v>7500</v>
      </c>
      <c r="AN44" s="26">
        <f>AM44*AL44</f>
        <v>230.92500000000001</v>
      </c>
      <c r="AO44" s="27"/>
      <c r="AP44" s="30">
        <f t="shared" si="7"/>
        <v>0.15000000000003411</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43109.608999999953</v>
      </c>
      <c r="I47" s="40"/>
      <c r="J47" s="59"/>
      <c r="K47" s="61"/>
      <c r="L47" s="60">
        <f>SUM(L40:L46)+L39</f>
        <v>44636.657000000007</v>
      </c>
      <c r="M47" s="40"/>
      <c r="N47" s="43">
        <f t="shared" ref="N47:N65" si="41">L47-H47</f>
        <v>1527.0480000000534</v>
      </c>
      <c r="O47" s="44">
        <f t="shared" si="26"/>
        <v>3.5422450711628008E-2</v>
      </c>
      <c r="Q47" s="59"/>
      <c r="R47" s="61"/>
      <c r="S47" s="60">
        <f>SUM(S40:S46)+S39</f>
        <v>45840.417000000001</v>
      </c>
      <c r="T47" s="40"/>
      <c r="U47" s="43">
        <f t="shared" si="1"/>
        <v>1203.7599999999948</v>
      </c>
      <c r="V47" s="44">
        <f t="shared" si="2"/>
        <v>2.696796939788736E-2</v>
      </c>
      <c r="X47" s="59"/>
      <c r="Y47" s="61"/>
      <c r="Z47" s="60">
        <f>SUM(Z40:Z46)+Z39</f>
        <v>47710.692000000003</v>
      </c>
      <c r="AA47" s="40"/>
      <c r="AB47" s="43">
        <f t="shared" si="3"/>
        <v>1870.2750000000015</v>
      </c>
      <c r="AC47" s="44">
        <f t="shared" si="4"/>
        <v>4.0799694295974694E-2</v>
      </c>
      <c r="AE47" s="59"/>
      <c r="AF47" s="61"/>
      <c r="AG47" s="60">
        <f>SUM(AG40:AG46)+AG39</f>
        <v>49300.917000000001</v>
      </c>
      <c r="AH47" s="40"/>
      <c r="AI47" s="43">
        <f t="shared" si="5"/>
        <v>1590.2249999999985</v>
      </c>
      <c r="AJ47" s="44">
        <f t="shared" si="6"/>
        <v>3.3330579233686201E-2</v>
      </c>
      <c r="AL47" s="59"/>
      <c r="AM47" s="61"/>
      <c r="AN47" s="60">
        <f>SUM(AN40:AN46)+AN39</f>
        <v>50167.317000000003</v>
      </c>
      <c r="AO47" s="40"/>
      <c r="AP47" s="43">
        <f t="shared" si="7"/>
        <v>866.40000000000146</v>
      </c>
      <c r="AQ47" s="44">
        <f t="shared" si="8"/>
        <v>1.7573709633027748E-2</v>
      </c>
    </row>
    <row r="48" spans="2:43" x14ac:dyDescent="0.2">
      <c r="B48" s="27" t="s">
        <v>39</v>
      </c>
      <c r="C48" s="27"/>
      <c r="D48" s="62" t="s">
        <v>74</v>
      </c>
      <c r="E48" s="63"/>
      <c r="F48" s="28">
        <v>3.3462000000000001</v>
      </c>
      <c r="G48" s="64">
        <f>+$F$19</f>
        <v>7500</v>
      </c>
      <c r="H48" s="26">
        <f>G48*F48</f>
        <v>25096.5</v>
      </c>
      <c r="I48" s="27"/>
      <c r="J48" s="28">
        <f>+F48</f>
        <v>3.3462000000000001</v>
      </c>
      <c r="K48" s="64">
        <f>+$F$19</f>
        <v>7500</v>
      </c>
      <c r="L48" s="26">
        <f>K48*J48</f>
        <v>25096.5</v>
      </c>
      <c r="M48" s="27"/>
      <c r="N48" s="30">
        <f t="shared" si="41"/>
        <v>0</v>
      </c>
      <c r="O48" s="31">
        <f t="shared" si="26"/>
        <v>0</v>
      </c>
      <c r="Q48" s="28">
        <f>+$J48</f>
        <v>3.3462000000000001</v>
      </c>
      <c r="R48" s="64">
        <f>+$F$19</f>
        <v>7500</v>
      </c>
      <c r="S48" s="26">
        <f>R48*Q48</f>
        <v>25096.5</v>
      </c>
      <c r="T48" s="27"/>
      <c r="U48" s="30">
        <f t="shared" si="1"/>
        <v>0</v>
      </c>
      <c r="V48" s="31">
        <f t="shared" si="2"/>
        <v>0</v>
      </c>
      <c r="X48" s="28">
        <f>+$J48</f>
        <v>3.3462000000000001</v>
      </c>
      <c r="Y48" s="64">
        <f>+$F$19</f>
        <v>7500</v>
      </c>
      <c r="Z48" s="26">
        <f>Y48*X48</f>
        <v>25096.5</v>
      </c>
      <c r="AA48" s="27"/>
      <c r="AB48" s="30">
        <f t="shared" si="3"/>
        <v>0</v>
      </c>
      <c r="AC48" s="31">
        <f t="shared" si="4"/>
        <v>0</v>
      </c>
      <c r="AE48" s="28">
        <f>+$J48</f>
        <v>3.3462000000000001</v>
      </c>
      <c r="AF48" s="64">
        <f>+$F$19</f>
        <v>7500</v>
      </c>
      <c r="AG48" s="26">
        <f>AF48*AE48</f>
        <v>25096.5</v>
      </c>
      <c r="AH48" s="27"/>
      <c r="AI48" s="30">
        <f t="shared" si="5"/>
        <v>0</v>
      </c>
      <c r="AJ48" s="31">
        <f t="shared" si="6"/>
        <v>0</v>
      </c>
      <c r="AL48" s="28">
        <f>+$J48</f>
        <v>3.3462000000000001</v>
      </c>
      <c r="AM48" s="64">
        <f>+$F$19</f>
        <v>7500</v>
      </c>
      <c r="AN48" s="26">
        <f>AM48*AL48</f>
        <v>25096.5</v>
      </c>
      <c r="AO48" s="27"/>
      <c r="AP48" s="30">
        <f t="shared" si="7"/>
        <v>0</v>
      </c>
      <c r="AQ48" s="31">
        <f t="shared" si="8"/>
        <v>0</v>
      </c>
    </row>
    <row r="49" spans="2:43" ht="25.5" x14ac:dyDescent="0.2">
      <c r="B49" s="66" t="s">
        <v>40</v>
      </c>
      <c r="C49" s="27"/>
      <c r="D49" s="62" t="s">
        <v>74</v>
      </c>
      <c r="E49" s="63"/>
      <c r="F49" s="28">
        <v>1.9535</v>
      </c>
      <c r="G49" s="64">
        <f>G48</f>
        <v>7500</v>
      </c>
      <c r="H49" s="26">
        <f>G49*F49</f>
        <v>14651.25</v>
      </c>
      <c r="I49" s="27"/>
      <c r="J49" s="28">
        <f>+F49</f>
        <v>1.9535</v>
      </c>
      <c r="K49" s="64">
        <f>K48</f>
        <v>7500</v>
      </c>
      <c r="L49" s="26">
        <f>K49*J49</f>
        <v>14651.25</v>
      </c>
      <c r="M49" s="27"/>
      <c r="N49" s="30">
        <f t="shared" si="41"/>
        <v>0</v>
      </c>
      <c r="O49" s="31">
        <f t="shared" si="26"/>
        <v>0</v>
      </c>
      <c r="Q49" s="28">
        <f>+$J49</f>
        <v>1.9535</v>
      </c>
      <c r="R49" s="64">
        <f>R48</f>
        <v>7500</v>
      </c>
      <c r="S49" s="26">
        <f>R49*Q49</f>
        <v>14651.25</v>
      </c>
      <c r="T49" s="27"/>
      <c r="U49" s="30">
        <f t="shared" si="1"/>
        <v>0</v>
      </c>
      <c r="V49" s="31">
        <f t="shared" si="2"/>
        <v>0</v>
      </c>
      <c r="X49" s="28">
        <f>+$J49</f>
        <v>1.9535</v>
      </c>
      <c r="Y49" s="64">
        <f>Y48</f>
        <v>7500</v>
      </c>
      <c r="Z49" s="26">
        <f>Y49*X49</f>
        <v>14651.25</v>
      </c>
      <c r="AA49" s="27"/>
      <c r="AB49" s="30">
        <f t="shared" si="3"/>
        <v>0</v>
      </c>
      <c r="AC49" s="31">
        <f t="shared" si="4"/>
        <v>0</v>
      </c>
      <c r="AE49" s="28">
        <f>+$J49</f>
        <v>1.9535</v>
      </c>
      <c r="AF49" s="64">
        <f>AF48</f>
        <v>7500</v>
      </c>
      <c r="AG49" s="26">
        <f>AF49*AE49</f>
        <v>14651.25</v>
      </c>
      <c r="AH49" s="27"/>
      <c r="AI49" s="30">
        <f t="shared" si="5"/>
        <v>0</v>
      </c>
      <c r="AJ49" s="31">
        <f t="shared" si="6"/>
        <v>0</v>
      </c>
      <c r="AL49" s="28">
        <f>+$J49</f>
        <v>1.9535</v>
      </c>
      <c r="AM49" s="64">
        <f>AM48</f>
        <v>7500</v>
      </c>
      <c r="AN49" s="26">
        <f>AM49*AL49</f>
        <v>14651.25</v>
      </c>
      <c r="AO49" s="27"/>
      <c r="AP49" s="30">
        <f t="shared" si="7"/>
        <v>0</v>
      </c>
      <c r="AQ49" s="31">
        <f t="shared" si="8"/>
        <v>0</v>
      </c>
    </row>
    <row r="50" spans="2:43" ht="25.5" x14ac:dyDescent="0.2">
      <c r="B50" s="56" t="s">
        <v>41</v>
      </c>
      <c r="C50" s="35"/>
      <c r="D50" s="35"/>
      <c r="E50" s="35"/>
      <c r="F50" s="67"/>
      <c r="G50" s="59"/>
      <c r="H50" s="60">
        <f>SUM(H47:H49)</f>
        <v>82857.358999999953</v>
      </c>
      <c r="I50" s="68"/>
      <c r="J50" s="69"/>
      <c r="K50" s="59"/>
      <c r="L50" s="60">
        <f>SUM(L47:L49)</f>
        <v>84384.407000000007</v>
      </c>
      <c r="M50" s="68"/>
      <c r="N50" s="43">
        <f t="shared" si="41"/>
        <v>1527.0480000000534</v>
      </c>
      <c r="O50" s="44">
        <f t="shared" si="26"/>
        <v>1.8429841578707019E-2</v>
      </c>
      <c r="Q50" s="69"/>
      <c r="R50" s="59"/>
      <c r="S50" s="60">
        <f>SUM(S47:S49)</f>
        <v>85588.167000000001</v>
      </c>
      <c r="T50" s="68"/>
      <c r="U50" s="43">
        <f t="shared" si="1"/>
        <v>1203.7599999999948</v>
      </c>
      <c r="V50" s="44">
        <f t="shared" si="2"/>
        <v>1.4265194753338668E-2</v>
      </c>
      <c r="X50" s="69"/>
      <c r="Y50" s="59"/>
      <c r="Z50" s="60">
        <f>SUM(Z47:Z49)</f>
        <v>87458.44200000001</v>
      </c>
      <c r="AA50" s="68"/>
      <c r="AB50" s="43">
        <f t="shared" si="3"/>
        <v>1870.2750000000087</v>
      </c>
      <c r="AC50" s="44">
        <f t="shared" si="4"/>
        <v>2.185202774584492E-2</v>
      </c>
      <c r="AE50" s="69"/>
      <c r="AF50" s="59"/>
      <c r="AG50" s="60">
        <f>SUM(AG47:AG49)</f>
        <v>89048.667000000001</v>
      </c>
      <c r="AH50" s="68"/>
      <c r="AI50" s="43">
        <f t="shared" si="5"/>
        <v>1590.2249999999913</v>
      </c>
      <c r="AJ50" s="44">
        <f t="shared" si="6"/>
        <v>1.8182635816905945E-2</v>
      </c>
      <c r="AL50" s="69"/>
      <c r="AM50" s="59"/>
      <c r="AN50" s="60">
        <f>SUM(AN47:AN49)</f>
        <v>89915.06700000001</v>
      </c>
      <c r="AO50" s="68"/>
      <c r="AP50" s="43">
        <f t="shared" si="7"/>
        <v>866.40000000000873</v>
      </c>
      <c r="AQ50" s="44">
        <f t="shared" si="8"/>
        <v>9.7295111671914045E-3</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542134.929</v>
      </c>
      <c r="I61" s="100"/>
      <c r="J61" s="101"/>
      <c r="K61" s="101"/>
      <c r="L61" s="99">
        <f>SUM(L51:L57,L50)</f>
        <v>543646.01699999999</v>
      </c>
      <c r="M61" s="102"/>
      <c r="N61" s="103">
        <f t="shared" ref="N61" si="48">L61-H61</f>
        <v>1511.0879999999888</v>
      </c>
      <c r="O61" s="104">
        <f t="shared" ref="O61" si="49">IF((H61)=0,"",(N61/H61))</f>
        <v>2.7872913534408863E-3</v>
      </c>
      <c r="Q61" s="101"/>
      <c r="R61" s="101"/>
      <c r="S61" s="99">
        <f>SUM(S51:S57,S50)</f>
        <v>544849.777</v>
      </c>
      <c r="T61" s="102"/>
      <c r="U61" s="103">
        <f t="shared" si="1"/>
        <v>1203.7600000000093</v>
      </c>
      <c r="V61" s="104">
        <f>IF((L61)=0,"",(U61/L61))</f>
        <v>2.2142349292701784E-3</v>
      </c>
      <c r="X61" s="101"/>
      <c r="Y61" s="101"/>
      <c r="Z61" s="99">
        <f>SUM(Z51:Z57,Z50)</f>
        <v>546720.05200000003</v>
      </c>
      <c r="AA61" s="102"/>
      <c r="AB61" s="103">
        <f t="shared" si="3"/>
        <v>1870.2750000000233</v>
      </c>
      <c r="AC61" s="104">
        <f>IF((S61)=0,"",(AB61/S61))</f>
        <v>3.4326434164990457E-3</v>
      </c>
      <c r="AE61" s="101"/>
      <c r="AF61" s="101"/>
      <c r="AG61" s="99">
        <f>SUM(AG51:AG57,AG50)</f>
        <v>548310.277</v>
      </c>
      <c r="AH61" s="102"/>
      <c r="AI61" s="103">
        <f t="shared" ref="AI61:AI65" si="50">AG61-Z61</f>
        <v>1590.2249999999767</v>
      </c>
      <c r="AJ61" s="104">
        <f>IF((Z61)=0,"",(AI61/Z61))</f>
        <v>2.9086641219443999E-3</v>
      </c>
      <c r="AL61" s="101"/>
      <c r="AM61" s="101"/>
      <c r="AN61" s="99">
        <f>SUM(AN51:AN57,AN50)</f>
        <v>549176.67700000003</v>
      </c>
      <c r="AO61" s="102"/>
      <c r="AP61" s="103">
        <f t="shared" ref="AP61:AP65" si="51">AN61-AG61</f>
        <v>866.40000000002328</v>
      </c>
      <c r="AQ61" s="104">
        <f>IF((AG61)=0,"",(AP61/AG61))</f>
        <v>1.5801272315018515E-3</v>
      </c>
    </row>
    <row r="62" spans="2:43" x14ac:dyDescent="0.2">
      <c r="B62" s="105" t="s">
        <v>52</v>
      </c>
      <c r="C62" s="21"/>
      <c r="D62" s="21"/>
      <c r="E62" s="21"/>
      <c r="F62" s="106">
        <v>0.13</v>
      </c>
      <c r="G62" s="107"/>
      <c r="H62" s="108">
        <f>H61*F62</f>
        <v>70477.540770000007</v>
      </c>
      <c r="I62" s="109"/>
      <c r="J62" s="110">
        <v>0.13</v>
      </c>
      <c r="K62" s="109"/>
      <c r="L62" s="111">
        <f>L61*J62</f>
        <v>70673.982210000002</v>
      </c>
      <c r="M62" s="112"/>
      <c r="N62" s="113">
        <f t="shared" si="41"/>
        <v>196.44143999999505</v>
      </c>
      <c r="O62" s="114">
        <f t="shared" si="26"/>
        <v>2.7872913534408364E-3</v>
      </c>
      <c r="Q62" s="110">
        <v>0.13</v>
      </c>
      <c r="R62" s="109"/>
      <c r="S62" s="111">
        <f>S61*Q62</f>
        <v>70830.471010000008</v>
      </c>
      <c r="T62" s="112"/>
      <c r="U62" s="113">
        <f t="shared" si="1"/>
        <v>156.48880000000645</v>
      </c>
      <c r="V62" s="114">
        <f t="shared" ref="V62:V71" si="52">IF((L62)=0,"",(U62/L62))</f>
        <v>2.2142349292702526E-3</v>
      </c>
      <c r="X62" s="110">
        <v>0.13</v>
      </c>
      <c r="Y62" s="109"/>
      <c r="Z62" s="111">
        <f>Z61*X62</f>
        <v>71073.60676000001</v>
      </c>
      <c r="AA62" s="112"/>
      <c r="AB62" s="113">
        <f t="shared" si="3"/>
        <v>243.13575000000128</v>
      </c>
      <c r="AC62" s="114">
        <f t="shared" ref="AC62:AC71" si="53">IF((S62)=0,"",(AB62/S62))</f>
        <v>3.432643416499021E-3</v>
      </c>
      <c r="AE62" s="110">
        <v>0.13</v>
      </c>
      <c r="AF62" s="109"/>
      <c r="AG62" s="111">
        <f>AG61*AE62</f>
        <v>71280.336009999999</v>
      </c>
      <c r="AH62" s="112"/>
      <c r="AI62" s="113">
        <f t="shared" si="50"/>
        <v>206.72924999998941</v>
      </c>
      <c r="AJ62" s="114">
        <f t="shared" ref="AJ62:AJ71" si="54">IF((Z62)=0,"",(AI62/Z62))</f>
        <v>2.9086641219442932E-3</v>
      </c>
      <c r="AL62" s="110">
        <v>0.13</v>
      </c>
      <c r="AM62" s="109"/>
      <c r="AN62" s="111">
        <f>AN61*AL62</f>
        <v>71392.968010000011</v>
      </c>
      <c r="AO62" s="112"/>
      <c r="AP62" s="113">
        <f t="shared" si="51"/>
        <v>112.63200000001234</v>
      </c>
      <c r="AQ62" s="114">
        <f t="shared" ref="AQ62:AQ71" si="55">IF((AG62)=0,"",(AP62/AG62))</f>
        <v>1.580127231501982E-3</v>
      </c>
    </row>
    <row r="63" spans="2:43" x14ac:dyDescent="0.2">
      <c r="B63" s="115" t="s">
        <v>53</v>
      </c>
      <c r="C63" s="21"/>
      <c r="D63" s="21"/>
      <c r="E63" s="21"/>
      <c r="F63" s="116"/>
      <c r="G63" s="107"/>
      <c r="H63" s="108">
        <f>H61+H62</f>
        <v>612612.46976999997</v>
      </c>
      <c r="I63" s="109"/>
      <c r="J63" s="109"/>
      <c r="K63" s="109"/>
      <c r="L63" s="111">
        <f>L61+L62</f>
        <v>614319.99921000004</v>
      </c>
      <c r="M63" s="112"/>
      <c r="N63" s="113">
        <f t="shared" si="41"/>
        <v>1707.5294400000712</v>
      </c>
      <c r="O63" s="114">
        <f t="shared" si="26"/>
        <v>2.7872913534410233E-3</v>
      </c>
      <c r="Q63" s="109"/>
      <c r="R63" s="109"/>
      <c r="S63" s="111">
        <f>S61+S62</f>
        <v>615680.24800999998</v>
      </c>
      <c r="T63" s="112"/>
      <c r="U63" s="113">
        <f t="shared" si="1"/>
        <v>1360.248799999943</v>
      </c>
      <c r="V63" s="114">
        <f t="shared" si="52"/>
        <v>2.2142349292700687E-3</v>
      </c>
      <c r="X63" s="109"/>
      <c r="Y63" s="109"/>
      <c r="Z63" s="111">
        <f>Z61+Z62</f>
        <v>617793.65876000002</v>
      </c>
      <c r="AA63" s="112"/>
      <c r="AB63" s="113">
        <f t="shared" si="3"/>
        <v>2113.4107500000391</v>
      </c>
      <c r="AC63" s="114">
        <f t="shared" si="53"/>
        <v>3.432643416499067E-3</v>
      </c>
      <c r="AE63" s="109"/>
      <c r="AF63" s="109"/>
      <c r="AG63" s="111">
        <f>AG61+AG62</f>
        <v>619590.61300999997</v>
      </c>
      <c r="AH63" s="112"/>
      <c r="AI63" s="113">
        <f t="shared" si="50"/>
        <v>1796.9542499999516</v>
      </c>
      <c r="AJ63" s="114">
        <f t="shared" si="54"/>
        <v>2.9086641219443639E-3</v>
      </c>
      <c r="AL63" s="109"/>
      <c r="AM63" s="109"/>
      <c r="AN63" s="111">
        <f>AN61+AN62</f>
        <v>620569.64501000009</v>
      </c>
      <c r="AO63" s="112"/>
      <c r="AP63" s="113">
        <f t="shared" si="51"/>
        <v>979.03200000012293</v>
      </c>
      <c r="AQ63" s="114">
        <f t="shared" si="55"/>
        <v>1.5801272315020074E-3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9" t="s">
        <v>55</v>
      </c>
      <c r="C65" s="269"/>
      <c r="D65" s="269"/>
      <c r="E65" s="120"/>
      <c r="F65" s="121"/>
      <c r="G65" s="122"/>
      <c r="H65" s="123">
        <f>H63+H64</f>
        <v>612612.46976999997</v>
      </c>
      <c r="I65" s="124"/>
      <c r="J65" s="124"/>
      <c r="K65" s="124"/>
      <c r="L65" s="125">
        <f>L63+L64</f>
        <v>614319.99921000004</v>
      </c>
      <c r="M65" s="126"/>
      <c r="N65" s="127">
        <f t="shared" si="41"/>
        <v>1707.5294400000712</v>
      </c>
      <c r="O65" s="128">
        <f t="shared" si="26"/>
        <v>2.7872913534410233E-3</v>
      </c>
      <c r="Q65" s="124"/>
      <c r="R65" s="124"/>
      <c r="S65" s="125">
        <f>S63+S64</f>
        <v>615680.24800999998</v>
      </c>
      <c r="T65" s="126"/>
      <c r="U65" s="127">
        <f t="shared" si="1"/>
        <v>1360.248799999943</v>
      </c>
      <c r="V65" s="128">
        <f t="shared" si="52"/>
        <v>2.2142349292700687E-3</v>
      </c>
      <c r="X65" s="124"/>
      <c r="Y65" s="124"/>
      <c r="Z65" s="125">
        <f>Z63+Z64</f>
        <v>617793.65876000002</v>
      </c>
      <c r="AA65" s="126"/>
      <c r="AB65" s="127">
        <f t="shared" si="3"/>
        <v>2113.4107500000391</v>
      </c>
      <c r="AC65" s="128">
        <f t="shared" si="53"/>
        <v>3.432643416499067E-3</v>
      </c>
      <c r="AE65" s="124"/>
      <c r="AF65" s="124"/>
      <c r="AG65" s="125">
        <f>AG63+AG64</f>
        <v>619590.61300999997</v>
      </c>
      <c r="AH65" s="126"/>
      <c r="AI65" s="127">
        <f t="shared" si="50"/>
        <v>1796.9542499999516</v>
      </c>
      <c r="AJ65" s="128">
        <f t="shared" si="54"/>
        <v>2.9086641219443639E-3</v>
      </c>
      <c r="AL65" s="124"/>
      <c r="AM65" s="124"/>
      <c r="AN65" s="125">
        <f>AN63+AN64</f>
        <v>620569.64501000009</v>
      </c>
      <c r="AO65" s="126"/>
      <c r="AP65" s="127">
        <f t="shared" si="51"/>
        <v>979.03200000012293</v>
      </c>
      <c r="AQ65" s="128">
        <f t="shared" si="55"/>
        <v>1.5801272315020074E-3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573562.92899999989</v>
      </c>
      <c r="I67" s="140"/>
      <c r="J67" s="141"/>
      <c r="K67" s="141"/>
      <c r="L67" s="139">
        <f>SUM(L58:L59,L50,L51:L54)</f>
        <v>575074.01699999999</v>
      </c>
      <c r="M67" s="142"/>
      <c r="N67" s="143">
        <f t="shared" ref="N67:N71" si="56">L67-H67</f>
        <v>1511.0880000001052</v>
      </c>
      <c r="O67" s="104">
        <f t="shared" ref="O67:O71" si="57">IF((H67)=0,"",(N67/H67))</f>
        <v>2.634563573755837E-3</v>
      </c>
      <c r="Q67" s="141"/>
      <c r="R67" s="141"/>
      <c r="S67" s="139">
        <f>SUM(S58:S59,S50,S51:S54)</f>
        <v>576277.777</v>
      </c>
      <c r="T67" s="142"/>
      <c r="U67" s="143">
        <f t="shared" si="1"/>
        <v>1203.7600000000093</v>
      </c>
      <c r="V67" s="104">
        <f t="shared" si="52"/>
        <v>2.0932262011761336E-3</v>
      </c>
      <c r="X67" s="141"/>
      <c r="Y67" s="141"/>
      <c r="Z67" s="139">
        <f>SUM(Z58:Z59,Z50,Z51:Z54)</f>
        <v>578148.05200000003</v>
      </c>
      <c r="AA67" s="142"/>
      <c r="AB67" s="143">
        <f t="shared" si="3"/>
        <v>1870.2750000000233</v>
      </c>
      <c r="AC67" s="104">
        <f t="shared" si="53"/>
        <v>3.2454400892159047E-3</v>
      </c>
      <c r="AE67" s="141"/>
      <c r="AF67" s="141"/>
      <c r="AG67" s="139">
        <f>SUM(AG58:AG59,AG50,AG51:AG54)</f>
        <v>579738.277</v>
      </c>
      <c r="AH67" s="142"/>
      <c r="AI67" s="143">
        <f t="shared" ref="AI67:AI71" si="58">AG67-Z67</f>
        <v>1590.2249999999767</v>
      </c>
      <c r="AJ67" s="104">
        <f t="shared" si="54"/>
        <v>2.7505497847806924E-3</v>
      </c>
      <c r="AL67" s="141"/>
      <c r="AM67" s="141"/>
      <c r="AN67" s="139">
        <f>SUM(AN58:AN59,AN50,AN51:AN54)</f>
        <v>580604.67700000003</v>
      </c>
      <c r="AO67" s="142"/>
      <c r="AP67" s="143">
        <f t="shared" ref="AP67:AP71" si="59">AN67-AG67</f>
        <v>866.40000000002328</v>
      </c>
      <c r="AQ67" s="104">
        <f t="shared" si="55"/>
        <v>1.4944674767438605E-3</v>
      </c>
    </row>
    <row r="68" spans="2:43" s="85" customFormat="1" x14ac:dyDescent="0.2">
      <c r="B68" s="144" t="s">
        <v>52</v>
      </c>
      <c r="C68" s="79"/>
      <c r="D68" s="79"/>
      <c r="E68" s="79"/>
      <c r="F68" s="145">
        <v>0.13</v>
      </c>
      <c r="G68" s="138"/>
      <c r="H68" s="146">
        <f>H67*F68</f>
        <v>74563.180769999992</v>
      </c>
      <c r="I68" s="147"/>
      <c r="J68" s="148">
        <v>0.13</v>
      </c>
      <c r="K68" s="149"/>
      <c r="L68" s="150">
        <f>L67*J68</f>
        <v>74759.622210000001</v>
      </c>
      <c r="M68" s="151"/>
      <c r="N68" s="152">
        <f t="shared" si="56"/>
        <v>196.44144000000961</v>
      </c>
      <c r="O68" s="114">
        <f t="shared" si="57"/>
        <v>2.6345635737557824E-3</v>
      </c>
      <c r="Q68" s="148">
        <v>0.13</v>
      </c>
      <c r="R68" s="149"/>
      <c r="S68" s="150">
        <f>S67*Q68</f>
        <v>74916.111010000008</v>
      </c>
      <c r="T68" s="151"/>
      <c r="U68" s="152">
        <f t="shared" si="1"/>
        <v>156.48880000000645</v>
      </c>
      <c r="V68" s="114">
        <f t="shared" si="52"/>
        <v>2.0932262011762038E-3</v>
      </c>
      <c r="X68" s="148">
        <v>0.13</v>
      </c>
      <c r="Y68" s="149"/>
      <c r="Z68" s="150">
        <f>Z67*X68</f>
        <v>75159.246760000009</v>
      </c>
      <c r="AA68" s="151"/>
      <c r="AB68" s="152">
        <f t="shared" si="3"/>
        <v>243.13575000000128</v>
      </c>
      <c r="AC68" s="114">
        <f t="shared" si="53"/>
        <v>3.2454400892158813E-3</v>
      </c>
      <c r="AE68" s="148">
        <v>0.13</v>
      </c>
      <c r="AF68" s="149"/>
      <c r="AG68" s="150">
        <f>AG67*AE68</f>
        <v>75365.976009999998</v>
      </c>
      <c r="AH68" s="151"/>
      <c r="AI68" s="152">
        <f t="shared" si="58"/>
        <v>206.72924999998941</v>
      </c>
      <c r="AJ68" s="114">
        <f t="shared" si="54"/>
        <v>2.7505497847805918E-3</v>
      </c>
      <c r="AL68" s="148">
        <v>0.13</v>
      </c>
      <c r="AM68" s="149"/>
      <c r="AN68" s="150">
        <f>AN67*AL68</f>
        <v>75478.608010000011</v>
      </c>
      <c r="AO68" s="151"/>
      <c r="AP68" s="152">
        <f t="shared" si="59"/>
        <v>112.63200000001234</v>
      </c>
      <c r="AQ68" s="114">
        <f t="shared" si="55"/>
        <v>1.4944674767439841E-3</v>
      </c>
    </row>
    <row r="69" spans="2:43" s="85" customFormat="1" x14ac:dyDescent="0.2">
      <c r="B69" s="153" t="s">
        <v>53</v>
      </c>
      <c r="C69" s="79"/>
      <c r="D69" s="79"/>
      <c r="E69" s="79"/>
      <c r="F69" s="154"/>
      <c r="G69" s="155"/>
      <c r="H69" s="146">
        <f>H67+H68</f>
        <v>648126.10976999986</v>
      </c>
      <c r="I69" s="147"/>
      <c r="J69" s="147"/>
      <c r="K69" s="147"/>
      <c r="L69" s="150">
        <f>L67+L68</f>
        <v>649833.63920999994</v>
      </c>
      <c r="M69" s="151"/>
      <c r="N69" s="152">
        <f t="shared" si="56"/>
        <v>1707.5294400000712</v>
      </c>
      <c r="O69" s="114">
        <f t="shared" si="57"/>
        <v>2.6345635737557637E-3</v>
      </c>
      <c r="Q69" s="147"/>
      <c r="R69" s="147"/>
      <c r="S69" s="150">
        <f>S67+S68</f>
        <v>651193.88801</v>
      </c>
      <c r="T69" s="151"/>
      <c r="U69" s="152">
        <f t="shared" si="1"/>
        <v>1360.2488000000594</v>
      </c>
      <c r="V69" s="114">
        <f t="shared" si="52"/>
        <v>2.0932262011762091E-3</v>
      </c>
      <c r="X69" s="147"/>
      <c r="Y69" s="147"/>
      <c r="Z69" s="150">
        <f>Z67+Z68</f>
        <v>653307.29876000003</v>
      </c>
      <c r="AA69" s="151"/>
      <c r="AB69" s="152">
        <f t="shared" si="3"/>
        <v>2113.4107500000391</v>
      </c>
      <c r="AC69" s="114">
        <f t="shared" si="53"/>
        <v>3.2454400892159246E-3</v>
      </c>
      <c r="AE69" s="147"/>
      <c r="AF69" s="147"/>
      <c r="AG69" s="150">
        <f>AG67+AG68</f>
        <v>655104.25300999999</v>
      </c>
      <c r="AH69" s="151"/>
      <c r="AI69" s="152">
        <f t="shared" si="58"/>
        <v>1796.9542499999516</v>
      </c>
      <c r="AJ69" s="114">
        <f t="shared" si="54"/>
        <v>2.7505497847806586E-3</v>
      </c>
      <c r="AL69" s="147"/>
      <c r="AM69" s="147"/>
      <c r="AN69" s="150">
        <f>AN67+AN68</f>
        <v>656083.28500999999</v>
      </c>
      <c r="AO69" s="151"/>
      <c r="AP69" s="152">
        <f t="shared" si="59"/>
        <v>979.03200000000652</v>
      </c>
      <c r="AQ69" s="114">
        <f t="shared" si="55"/>
        <v>1.4944674767438304E-3</v>
      </c>
    </row>
    <row r="70" spans="2: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7" t="s">
        <v>57</v>
      </c>
      <c r="C71" s="267"/>
      <c r="D71" s="267"/>
      <c r="E71" s="158"/>
      <c r="F71" s="159"/>
      <c r="G71" s="160"/>
      <c r="H71" s="161">
        <f>SUM(H69:H70)</f>
        <v>648126.10976999986</v>
      </c>
      <c r="I71" s="162"/>
      <c r="J71" s="162"/>
      <c r="K71" s="162"/>
      <c r="L71" s="163">
        <f>SUM(L69:L70)</f>
        <v>649833.63920999994</v>
      </c>
      <c r="M71" s="164"/>
      <c r="N71" s="165">
        <f t="shared" si="56"/>
        <v>1707.5294400000712</v>
      </c>
      <c r="O71" s="166">
        <f t="shared" si="57"/>
        <v>2.6345635737557637E-3</v>
      </c>
      <c r="Q71" s="162"/>
      <c r="R71" s="162"/>
      <c r="S71" s="163">
        <f>SUM(S69:S70)</f>
        <v>651193.88801</v>
      </c>
      <c r="T71" s="164"/>
      <c r="U71" s="165">
        <f t="shared" si="1"/>
        <v>1360.2488000000594</v>
      </c>
      <c r="V71" s="166">
        <f t="shared" si="52"/>
        <v>2.0932262011762091E-3</v>
      </c>
      <c r="X71" s="162"/>
      <c r="Y71" s="162"/>
      <c r="Z71" s="163">
        <f>SUM(Z69:Z70)</f>
        <v>653307.29876000003</v>
      </c>
      <c r="AA71" s="164"/>
      <c r="AB71" s="165">
        <f t="shared" si="3"/>
        <v>2113.4107500000391</v>
      </c>
      <c r="AC71" s="166">
        <f t="shared" si="53"/>
        <v>3.2454400892159246E-3</v>
      </c>
      <c r="AE71" s="162"/>
      <c r="AF71" s="162"/>
      <c r="AG71" s="163">
        <f>SUM(AG69:AG70)</f>
        <v>655104.25300999999</v>
      </c>
      <c r="AH71" s="164"/>
      <c r="AI71" s="165">
        <f t="shared" si="58"/>
        <v>1796.9542499999516</v>
      </c>
      <c r="AJ71" s="166">
        <f t="shared" si="54"/>
        <v>2.7505497847806586E-3</v>
      </c>
      <c r="AL71" s="162"/>
      <c r="AM71" s="162"/>
      <c r="AN71" s="163">
        <f>SUM(AN69:AN70)</f>
        <v>656083.28500999999</v>
      </c>
      <c r="AO71" s="164"/>
      <c r="AP71" s="165">
        <f t="shared" si="59"/>
        <v>979.03200000000652</v>
      </c>
      <c r="AQ71" s="166">
        <f t="shared" si="55"/>
        <v>1.4944674767438304E-3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+H61-H31-H40-H41-H42-H43</f>
        <v>542134.929</v>
      </c>
      <c r="I77" s="100"/>
      <c r="J77" s="101"/>
      <c r="K77" s="101"/>
      <c r="L77" s="99">
        <f>+L61-L31-L40-L41-L42-L43</f>
        <v>543058.25199999998</v>
      </c>
      <c r="M77" s="102"/>
      <c r="N77" s="103">
        <f t="shared" ref="N77:N81" si="60">L77-H77</f>
        <v>923.32299999997485</v>
      </c>
      <c r="O77" s="104">
        <f t="shared" ref="O77:O81" si="61">IF((H77)=0,"",(N77/H77))</f>
        <v>1.7031239837342685E-3</v>
      </c>
      <c r="Q77" s="101"/>
      <c r="R77" s="101"/>
      <c r="S77" s="99">
        <f>+S61-S31-S40-S41-S42-S43</f>
        <v>544849.777</v>
      </c>
      <c r="T77" s="102"/>
      <c r="U77" s="103">
        <f t="shared" ref="U77:U81" si="62">S77-L77</f>
        <v>1791.5250000000233</v>
      </c>
      <c r="V77" s="104">
        <f>IF((L77)=0,"",(U77/L77))</f>
        <v>3.2989554866390712E-3</v>
      </c>
      <c r="X77" s="101"/>
      <c r="Y77" s="101"/>
      <c r="Z77" s="99">
        <f>+Z61-Z31-Z40-Z41-Z42-Z43</f>
        <v>546720.05200000003</v>
      </c>
      <c r="AA77" s="102"/>
      <c r="AB77" s="103">
        <f t="shared" ref="AB77:AB81" si="63">Z77-S77</f>
        <v>1870.2750000000233</v>
      </c>
      <c r="AC77" s="104">
        <f>IF((S77)=0,"",(AB77/S77))</f>
        <v>3.4326434164990457E-3</v>
      </c>
      <c r="AE77" s="101"/>
      <c r="AF77" s="101"/>
      <c r="AG77" s="99">
        <f>+AG61-AG31-AG40-AG41-AG42-AG43</f>
        <v>548310.277</v>
      </c>
      <c r="AH77" s="102"/>
      <c r="AI77" s="103">
        <f t="shared" ref="AI77:AI81" si="64">AG77-Z77</f>
        <v>1590.2249999999767</v>
      </c>
      <c r="AJ77" s="104">
        <f>IF((Z77)=0,"",(AI77/Z77))</f>
        <v>2.9086641219443999E-3</v>
      </c>
      <c r="AL77" s="101"/>
      <c r="AM77" s="101"/>
      <c r="AN77" s="99">
        <f>+AN61-AN31-AN40-AN41-AN42-AN43</f>
        <v>549176.67700000003</v>
      </c>
      <c r="AO77" s="102"/>
      <c r="AP77" s="103">
        <f t="shared" ref="AP77:AP81" si="65">AN77-AG77</f>
        <v>866.40000000002328</v>
      </c>
      <c r="AQ77" s="104">
        <f>IF((AG77)=0,"",(AP77/AG77))</f>
        <v>1.5801272315018515E-3</v>
      </c>
    </row>
    <row r="78" spans="2:43" x14ac:dyDescent="0.2">
      <c r="B78" s="105" t="s">
        <v>52</v>
      </c>
      <c r="C78" s="21"/>
      <c r="D78" s="21"/>
      <c r="E78" s="21"/>
      <c r="F78" s="106">
        <v>0.13</v>
      </c>
      <c r="G78" s="107"/>
      <c r="H78" s="108">
        <f>H77*F78</f>
        <v>70477.540770000007</v>
      </c>
      <c r="I78" s="109"/>
      <c r="J78" s="110">
        <v>0.13</v>
      </c>
      <c r="K78" s="109"/>
      <c r="L78" s="111">
        <f>L77*J78</f>
        <v>70597.572759999995</v>
      </c>
      <c r="M78" s="112"/>
      <c r="N78" s="113">
        <f t="shared" si="60"/>
        <v>120.03198999998858</v>
      </c>
      <c r="O78" s="114">
        <f t="shared" si="61"/>
        <v>1.7031239837341527E-3</v>
      </c>
      <c r="Q78" s="110">
        <v>0.13</v>
      </c>
      <c r="R78" s="109"/>
      <c r="S78" s="111">
        <f>S77*Q78</f>
        <v>70830.471010000008</v>
      </c>
      <c r="T78" s="112"/>
      <c r="U78" s="113">
        <f t="shared" si="62"/>
        <v>232.89825000001292</v>
      </c>
      <c r="V78" s="114">
        <f t="shared" ref="V78:V81" si="66">IF((L78)=0,"",(U78/L78))</f>
        <v>3.2989554866392112E-3</v>
      </c>
      <c r="X78" s="110">
        <v>0.13</v>
      </c>
      <c r="Y78" s="109"/>
      <c r="Z78" s="111">
        <f>Z77*X78</f>
        <v>71073.60676000001</v>
      </c>
      <c r="AA78" s="112"/>
      <c r="AB78" s="113">
        <f t="shared" si="63"/>
        <v>243.13575000000128</v>
      </c>
      <c r="AC78" s="114">
        <f t="shared" ref="AC78:AC81" si="67">IF((S78)=0,"",(AB78/S78))</f>
        <v>3.432643416499021E-3</v>
      </c>
      <c r="AE78" s="110">
        <v>0.13</v>
      </c>
      <c r="AF78" s="109"/>
      <c r="AG78" s="111">
        <f>AG77*AE78</f>
        <v>71280.336009999999</v>
      </c>
      <c r="AH78" s="112"/>
      <c r="AI78" s="113">
        <f t="shared" si="64"/>
        <v>206.72924999998941</v>
      </c>
      <c r="AJ78" s="114">
        <f t="shared" ref="AJ78:AJ81" si="68">IF((Z78)=0,"",(AI78/Z78))</f>
        <v>2.9086641219442932E-3</v>
      </c>
      <c r="AL78" s="110">
        <v>0.13</v>
      </c>
      <c r="AM78" s="109"/>
      <c r="AN78" s="111">
        <f>AN77*AL78</f>
        <v>71392.968010000011</v>
      </c>
      <c r="AO78" s="112"/>
      <c r="AP78" s="113">
        <f t="shared" si="65"/>
        <v>112.63200000001234</v>
      </c>
      <c r="AQ78" s="114">
        <f t="shared" ref="AQ78:AQ81" si="69">IF((AG78)=0,"",(AP78/AG78))</f>
        <v>1.580127231501982E-3</v>
      </c>
    </row>
    <row r="79" spans="2:43" x14ac:dyDescent="0.2">
      <c r="B79" s="115" t="s">
        <v>53</v>
      </c>
      <c r="C79" s="21"/>
      <c r="D79" s="21"/>
      <c r="E79" s="21"/>
      <c r="F79" s="116"/>
      <c r="G79" s="107"/>
      <c r="H79" s="108">
        <f>H77+H78</f>
        <v>612612.46976999997</v>
      </c>
      <c r="I79" s="109"/>
      <c r="J79" s="109"/>
      <c r="K79" s="109"/>
      <c r="L79" s="111">
        <f>L77+L78</f>
        <v>613655.82475999999</v>
      </c>
      <c r="M79" s="112"/>
      <c r="N79" s="113">
        <f t="shared" si="60"/>
        <v>1043.3549900000216</v>
      </c>
      <c r="O79" s="114">
        <f t="shared" si="61"/>
        <v>1.7031239837343505E-3</v>
      </c>
      <c r="Q79" s="109"/>
      <c r="R79" s="109"/>
      <c r="S79" s="111">
        <f>S77+S78</f>
        <v>615680.24800999998</v>
      </c>
      <c r="T79" s="112"/>
      <c r="U79" s="113">
        <f t="shared" si="62"/>
        <v>2024.4232499999925</v>
      </c>
      <c r="V79" s="114">
        <f t="shared" si="66"/>
        <v>3.2989554866390161E-3</v>
      </c>
      <c r="X79" s="109"/>
      <c r="Y79" s="109"/>
      <c r="Z79" s="111">
        <f>Z77+Z78</f>
        <v>617793.65876000002</v>
      </c>
      <c r="AA79" s="112"/>
      <c r="AB79" s="113">
        <f t="shared" si="63"/>
        <v>2113.4107500000391</v>
      </c>
      <c r="AC79" s="114">
        <f t="shared" si="67"/>
        <v>3.432643416499067E-3</v>
      </c>
      <c r="AE79" s="109"/>
      <c r="AF79" s="109"/>
      <c r="AG79" s="111">
        <f>AG77+AG78</f>
        <v>619590.61300999997</v>
      </c>
      <c r="AH79" s="112"/>
      <c r="AI79" s="113">
        <f t="shared" si="64"/>
        <v>1796.9542499999516</v>
      </c>
      <c r="AJ79" s="114">
        <f t="shared" si="68"/>
        <v>2.9086641219443639E-3</v>
      </c>
      <c r="AL79" s="109"/>
      <c r="AM79" s="109"/>
      <c r="AN79" s="111">
        <f>AN77+AN78</f>
        <v>620569.64501000009</v>
      </c>
      <c r="AO79" s="112"/>
      <c r="AP79" s="113">
        <f t="shared" si="65"/>
        <v>979.03200000012293</v>
      </c>
      <c r="AQ79" s="114">
        <f t="shared" si="69"/>
        <v>1.5801272315020074E-3</v>
      </c>
    </row>
    <row r="80" spans="2:43" ht="15.75" customHeight="1" x14ac:dyDescent="0.2">
      <c r="B80" s="268" t="s">
        <v>54</v>
      </c>
      <c r="C80" s="268"/>
      <c r="D80" s="268"/>
      <c r="E80" s="21"/>
      <c r="F80" s="116"/>
      <c r="G80" s="107"/>
      <c r="H80" s="117">
        <f>ROUND(-H79*10%,2)</f>
        <v>-61261.25</v>
      </c>
      <c r="I80" s="109"/>
      <c r="J80" s="109"/>
      <c r="K80" s="109"/>
      <c r="L80" s="118">
        <f>ROUND(-L79*10%,2)</f>
        <v>-61365.58</v>
      </c>
      <c r="M80" s="112"/>
      <c r="N80" s="118">
        <f t="shared" si="60"/>
        <v>-104.33000000000175</v>
      </c>
      <c r="O80" s="119">
        <f t="shared" si="61"/>
        <v>1.703034136587186E-3</v>
      </c>
      <c r="Q80" s="109"/>
      <c r="R80" s="109"/>
      <c r="S80" s="118">
        <f>ROUND(-S79*10%,2)</f>
        <v>-61568.02</v>
      </c>
      <c r="T80" s="112"/>
      <c r="U80" s="118">
        <f t="shared" si="62"/>
        <v>-202.43999999999505</v>
      </c>
      <c r="V80" s="119">
        <f t="shared" si="66"/>
        <v>3.2989177320575319E-3</v>
      </c>
      <c r="X80" s="109"/>
      <c r="Y80" s="109"/>
      <c r="Z80" s="118">
        <f>ROUND(-Z79*10%,2)</f>
        <v>-61779.37</v>
      </c>
      <c r="AA80" s="112"/>
      <c r="AB80" s="118">
        <f t="shared" si="63"/>
        <v>-211.35000000000582</v>
      </c>
      <c r="AC80" s="119">
        <f t="shared" si="67"/>
        <v>3.4327886457938038E-3</v>
      </c>
      <c r="AE80" s="109"/>
      <c r="AF80" s="109"/>
      <c r="AG80" s="118">
        <f>ROUND(-AG79*10%,2)</f>
        <v>-61959.06</v>
      </c>
      <c r="AH80" s="112"/>
      <c r="AI80" s="118">
        <f t="shared" si="64"/>
        <v>-179.68999999999505</v>
      </c>
      <c r="AJ80" s="119">
        <f t="shared" si="68"/>
        <v>2.9085761152953657E-3</v>
      </c>
      <c r="AL80" s="109"/>
      <c r="AM80" s="109"/>
      <c r="AN80" s="118">
        <f>ROUND(-AN79*10%,2)</f>
        <v>-62056.959999999999</v>
      </c>
      <c r="AO80" s="112"/>
      <c r="AP80" s="118">
        <f t="shared" si="65"/>
        <v>-97.900000000001455</v>
      </c>
      <c r="AQ80" s="119">
        <f t="shared" si="69"/>
        <v>1.5800756176740168E-3</v>
      </c>
    </row>
    <row r="81" spans="1:43" x14ac:dyDescent="0.2">
      <c r="B81" s="269" t="s">
        <v>55</v>
      </c>
      <c r="C81" s="269"/>
      <c r="D81" s="269"/>
      <c r="E81" s="120"/>
      <c r="F81" s="121"/>
      <c r="G81" s="122"/>
      <c r="H81" s="123">
        <f>H79+H80</f>
        <v>551351.21976999997</v>
      </c>
      <c r="I81" s="124"/>
      <c r="J81" s="124"/>
      <c r="K81" s="124"/>
      <c r="L81" s="125">
        <f>L79+L80</f>
        <v>552290.24476000003</v>
      </c>
      <c r="M81" s="126"/>
      <c r="N81" s="127">
        <f t="shared" si="60"/>
        <v>939.02499000006355</v>
      </c>
      <c r="O81" s="128">
        <f t="shared" si="61"/>
        <v>1.7031339667513286E-3</v>
      </c>
      <c r="Q81" s="124"/>
      <c r="R81" s="124"/>
      <c r="S81" s="125">
        <f>S79+S80</f>
        <v>554112.22800999996</v>
      </c>
      <c r="T81" s="126"/>
      <c r="U81" s="127">
        <f t="shared" si="62"/>
        <v>1821.983249999932</v>
      </c>
      <c r="V81" s="128">
        <f t="shared" si="66"/>
        <v>3.2989596815922073E-3</v>
      </c>
      <c r="X81" s="124"/>
      <c r="Y81" s="124"/>
      <c r="Z81" s="125">
        <f>Z79+Z80</f>
        <v>556014.28876000002</v>
      </c>
      <c r="AA81" s="126"/>
      <c r="AB81" s="127">
        <f t="shared" si="63"/>
        <v>1902.0607500000624</v>
      </c>
      <c r="AC81" s="128">
        <f t="shared" si="67"/>
        <v>3.4326272799122134E-3</v>
      </c>
      <c r="AE81" s="124"/>
      <c r="AF81" s="124"/>
      <c r="AG81" s="125">
        <f>AG79+AG80</f>
        <v>557631.55300999992</v>
      </c>
      <c r="AH81" s="126"/>
      <c r="AI81" s="127">
        <f t="shared" si="64"/>
        <v>1617.264249999891</v>
      </c>
      <c r="AJ81" s="128">
        <f t="shared" si="68"/>
        <v>2.908673900461527E-3</v>
      </c>
      <c r="AL81" s="124"/>
      <c r="AM81" s="124"/>
      <c r="AN81" s="125">
        <f>AN79+AN80</f>
        <v>558512.68501000013</v>
      </c>
      <c r="AO81" s="126"/>
      <c r="AP81" s="127">
        <f t="shared" si="65"/>
        <v>881.13200000021607</v>
      </c>
      <c r="AQ81" s="128">
        <f t="shared" si="69"/>
        <v>1.5801329663718202E-3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9" zoomScale="55" zoomScaleNormal="85" zoomScaleSheetLayoutView="5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77</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f>+'LU(7500)'!F23</f>
        <v>15231.32</v>
      </c>
      <c r="G23" s="25">
        <v>1</v>
      </c>
      <c r="H23" s="26">
        <f>G23*F23</f>
        <v>15231.32</v>
      </c>
      <c r="I23" s="27"/>
      <c r="J23" s="182">
        <f>+'LU(7500)'!J23</f>
        <v>15231.32</v>
      </c>
      <c r="K23" s="29">
        <v>1</v>
      </c>
      <c r="L23" s="26">
        <f>K23*J23</f>
        <v>15231.32</v>
      </c>
      <c r="M23" s="27"/>
      <c r="N23" s="30">
        <f>L23-H23</f>
        <v>0</v>
      </c>
      <c r="O23" s="31">
        <f>IF((H23)=0,"",(N23/H23))</f>
        <v>0</v>
      </c>
      <c r="Q23" s="182">
        <f>+'LU(7500)'!Q23</f>
        <v>15231.32</v>
      </c>
      <c r="R23" s="29">
        <v>1</v>
      </c>
      <c r="S23" s="26">
        <f>R23*Q23</f>
        <v>15231.32</v>
      </c>
      <c r="T23" s="27"/>
      <c r="U23" s="30">
        <f>S23-L23</f>
        <v>0</v>
      </c>
      <c r="V23" s="31">
        <f>IF((L23)=0,"",(U23/L23))</f>
        <v>0</v>
      </c>
      <c r="X23" s="182">
        <f>+'LU(7500)'!X23</f>
        <v>15231.32</v>
      </c>
      <c r="Y23" s="29">
        <v>1</v>
      </c>
      <c r="Z23" s="26">
        <f>Y23*X23</f>
        <v>15231.32</v>
      </c>
      <c r="AA23" s="27"/>
      <c r="AB23" s="30">
        <f>Z23-S23</f>
        <v>0</v>
      </c>
      <c r="AC23" s="31">
        <f>IF((S23)=0,"",(AB23/S23))</f>
        <v>0</v>
      </c>
      <c r="AE23" s="182">
        <f>+'LU(7500)'!AE23</f>
        <v>15231.32</v>
      </c>
      <c r="AF23" s="29">
        <v>1</v>
      </c>
      <c r="AG23" s="26">
        <f>AF23*AE23</f>
        <v>15231.32</v>
      </c>
      <c r="AH23" s="27"/>
      <c r="AI23" s="30">
        <f>AG23-Z23</f>
        <v>0</v>
      </c>
      <c r="AJ23" s="31">
        <f>IF((Z23)=0,"",(AI23/Z23))</f>
        <v>0</v>
      </c>
      <c r="AL23" s="182">
        <f>+'LU(7500)'!AL23</f>
        <v>15231.32</v>
      </c>
      <c r="AM23" s="29">
        <v>1</v>
      </c>
      <c r="AN23" s="26">
        <f>AM23*AL23</f>
        <v>15231.32</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+'LU(7500)'!F29</f>
        <v>3.3129</v>
      </c>
      <c r="G29" s="51">
        <f>+$F$19</f>
        <v>10000</v>
      </c>
      <c r="H29" s="26">
        <f t="shared" si="0"/>
        <v>33129</v>
      </c>
      <c r="I29" s="27"/>
      <c r="J29" s="24">
        <f>+'LU(7500)'!J29</f>
        <v>3.4742000000000002</v>
      </c>
      <c r="K29" s="51">
        <f>+$F$19</f>
        <v>10000</v>
      </c>
      <c r="L29" s="26">
        <f t="shared" si="9"/>
        <v>34742</v>
      </c>
      <c r="M29" s="27"/>
      <c r="N29" s="30">
        <f t="shared" si="10"/>
        <v>1613</v>
      </c>
      <c r="O29" s="31">
        <f t="shared" si="11"/>
        <v>4.8688460261402396E-2</v>
      </c>
      <c r="Q29" s="24">
        <f>+'LU(7500)'!Q29</f>
        <v>3.7128000000000001</v>
      </c>
      <c r="R29" s="51">
        <f>+$F$19</f>
        <v>10000</v>
      </c>
      <c r="S29" s="26">
        <f t="shared" si="12"/>
        <v>37128</v>
      </c>
      <c r="T29" s="27"/>
      <c r="U29" s="30">
        <f t="shared" si="1"/>
        <v>2386</v>
      </c>
      <c r="V29" s="31">
        <f t="shared" si="2"/>
        <v>6.8677681192792592E-2</v>
      </c>
      <c r="X29" s="24">
        <f>+'LU(7500)'!X29</f>
        <v>3.9621</v>
      </c>
      <c r="Y29" s="51">
        <f>+$F$19</f>
        <v>10000</v>
      </c>
      <c r="Z29" s="26">
        <f t="shared" si="13"/>
        <v>39621</v>
      </c>
      <c r="AA29" s="27"/>
      <c r="AB29" s="30">
        <f t="shared" si="3"/>
        <v>2493</v>
      </c>
      <c r="AC29" s="31">
        <f t="shared" si="4"/>
        <v>6.7146089204912732E-2</v>
      </c>
      <c r="AE29" s="24">
        <f>+'LU(7500)'!AE29</f>
        <v>4.1741000000000001</v>
      </c>
      <c r="AF29" s="51">
        <f>+$F$19</f>
        <v>10000</v>
      </c>
      <c r="AG29" s="26">
        <f t="shared" si="14"/>
        <v>41741</v>
      </c>
      <c r="AH29" s="27"/>
      <c r="AI29" s="30">
        <f t="shared" si="5"/>
        <v>2120</v>
      </c>
      <c r="AJ29" s="31">
        <f t="shared" si="6"/>
        <v>5.3506978622447694E-2</v>
      </c>
      <c r="AL29" s="24">
        <f>+'LU(7500)'!AL29</f>
        <v>4.2896000000000001</v>
      </c>
      <c r="AM29" s="51">
        <f>+$F$19</f>
        <v>10000</v>
      </c>
      <c r="AN29" s="26">
        <f t="shared" si="15"/>
        <v>42896</v>
      </c>
      <c r="AO29" s="27"/>
      <c r="AP29" s="30">
        <f t="shared" si="7"/>
        <v>1155</v>
      </c>
      <c r="AQ29" s="31">
        <f t="shared" si="8"/>
        <v>2.7670635586114371E-2</v>
      </c>
    </row>
    <row r="30" spans="2:43" x14ac:dyDescent="0.2">
      <c r="B30" s="21" t="s">
        <v>31</v>
      </c>
      <c r="C30" s="21"/>
      <c r="D30" s="22"/>
      <c r="E30" s="23"/>
      <c r="F30" s="24"/>
      <c r="G30" s="25">
        <f t="shared" ref="G30" si="16">$F$18</f>
        <v>4000000</v>
      </c>
      <c r="H30" s="26">
        <f t="shared" si="0"/>
        <v>0</v>
      </c>
      <c r="I30" s="27"/>
      <c r="J30" s="24"/>
      <c r="K30" s="25">
        <f t="shared" ref="K30:K38" si="17">$F$18</f>
        <v>4000000</v>
      </c>
      <c r="L30" s="26">
        <f t="shared" si="9"/>
        <v>0</v>
      </c>
      <c r="M30" s="27"/>
      <c r="N30" s="30">
        <f t="shared" si="10"/>
        <v>0</v>
      </c>
      <c r="O30" s="31" t="str">
        <f t="shared" si="11"/>
        <v/>
      </c>
      <c r="Q30" s="24"/>
      <c r="R30" s="25">
        <f t="shared" ref="R30:R38" si="18">$F$18</f>
        <v>4000000</v>
      </c>
      <c r="S30" s="26">
        <f t="shared" si="12"/>
        <v>0</v>
      </c>
      <c r="T30" s="27"/>
      <c r="U30" s="30">
        <f t="shared" si="1"/>
        <v>0</v>
      </c>
      <c r="V30" s="31" t="str">
        <f t="shared" si="2"/>
        <v/>
      </c>
      <c r="X30" s="24"/>
      <c r="Y30" s="25">
        <f t="shared" ref="Y30:Y38" si="19">$F$18</f>
        <v>4000000</v>
      </c>
      <c r="Z30" s="26">
        <f t="shared" si="13"/>
        <v>0</v>
      </c>
      <c r="AA30" s="27"/>
      <c r="AB30" s="30">
        <f t="shared" si="3"/>
        <v>0</v>
      </c>
      <c r="AC30" s="31" t="str">
        <f t="shared" si="4"/>
        <v/>
      </c>
      <c r="AE30" s="24"/>
      <c r="AF30" s="25">
        <f t="shared" ref="AF30:AF38" si="20">$F$18</f>
        <v>4000000</v>
      </c>
      <c r="AG30" s="26">
        <f t="shared" si="14"/>
        <v>0</v>
      </c>
      <c r="AH30" s="27"/>
      <c r="AI30" s="30">
        <f t="shared" si="5"/>
        <v>0</v>
      </c>
      <c r="AJ30" s="31" t="str">
        <f t="shared" si="6"/>
        <v/>
      </c>
      <c r="AL30" s="24"/>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f>+'LU(7500)'!F31</f>
        <v>0</v>
      </c>
      <c r="G31" s="51">
        <f>+$F$19</f>
        <v>10000</v>
      </c>
      <c r="H31" s="26">
        <f t="shared" si="0"/>
        <v>0</v>
      </c>
      <c r="I31" s="27"/>
      <c r="J31" s="24">
        <f>+'LU(7500)'!J31</f>
        <v>-7.7109999999999998E-2</v>
      </c>
      <c r="K31" s="51">
        <f>+$F$19</f>
        <v>10000</v>
      </c>
      <c r="L31" s="26">
        <f t="shared" si="9"/>
        <v>-771.1</v>
      </c>
      <c r="M31" s="27"/>
      <c r="N31" s="30">
        <f t="shared" si="10"/>
        <v>-771.1</v>
      </c>
      <c r="O31" s="31" t="str">
        <f t="shared" si="11"/>
        <v/>
      </c>
      <c r="Q31" s="24">
        <f>+'LU(7500)'!Q31</f>
        <v>0</v>
      </c>
      <c r="R31" s="51">
        <f>+$F$19</f>
        <v>10000</v>
      </c>
      <c r="S31" s="26">
        <f t="shared" si="12"/>
        <v>0</v>
      </c>
      <c r="T31" s="27"/>
      <c r="U31" s="30">
        <f t="shared" si="1"/>
        <v>771.1</v>
      </c>
      <c r="V31" s="31">
        <f t="shared" si="2"/>
        <v>-1</v>
      </c>
      <c r="X31" s="24">
        <f>+'LU(7500)'!X31</f>
        <v>0</v>
      </c>
      <c r="Y31" s="51">
        <f>+$F$19</f>
        <v>10000</v>
      </c>
      <c r="Z31" s="26">
        <f t="shared" si="13"/>
        <v>0</v>
      </c>
      <c r="AA31" s="27"/>
      <c r="AB31" s="30">
        <f t="shared" si="3"/>
        <v>0</v>
      </c>
      <c r="AC31" s="31" t="str">
        <f t="shared" si="4"/>
        <v/>
      </c>
      <c r="AE31" s="24">
        <f>+'LU(7500)'!AE31</f>
        <v>0</v>
      </c>
      <c r="AF31" s="51">
        <f>+$F$19</f>
        <v>10000</v>
      </c>
      <c r="AG31" s="26">
        <f t="shared" si="14"/>
        <v>0</v>
      </c>
      <c r="AH31" s="27"/>
      <c r="AI31" s="30">
        <f t="shared" si="5"/>
        <v>0</v>
      </c>
      <c r="AJ31" s="31" t="str">
        <f t="shared" si="6"/>
        <v/>
      </c>
      <c r="AL31" s="24">
        <f>+'LU(7500)'!AL31</f>
        <v>0</v>
      </c>
      <c r="AM31" s="51">
        <f>+$F$19</f>
        <v>10000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48360.32</v>
      </c>
      <c r="I39" s="40"/>
      <c r="J39" s="41"/>
      <c r="K39" s="42"/>
      <c r="L39" s="39">
        <f>SUM(L23:L38)</f>
        <v>49202.22</v>
      </c>
      <c r="M39" s="40"/>
      <c r="N39" s="43">
        <f t="shared" si="10"/>
        <v>841.90000000000146</v>
      </c>
      <c r="O39" s="44">
        <f t="shared" si="11"/>
        <v>1.7408900520095843E-2</v>
      </c>
      <c r="Q39" s="41"/>
      <c r="R39" s="42"/>
      <c r="S39" s="39">
        <f>SUM(S23:S38)</f>
        <v>52359.32</v>
      </c>
      <c r="T39" s="40"/>
      <c r="U39" s="43">
        <f t="shared" si="1"/>
        <v>3157.0999999999985</v>
      </c>
      <c r="V39" s="44">
        <f t="shared" si="2"/>
        <v>6.4165803900718271E-2</v>
      </c>
      <c r="X39" s="41"/>
      <c r="Y39" s="42"/>
      <c r="Z39" s="39">
        <f>SUM(Z23:Z38)</f>
        <v>54852.32</v>
      </c>
      <c r="AA39" s="40"/>
      <c r="AB39" s="43">
        <f t="shared" si="3"/>
        <v>2493</v>
      </c>
      <c r="AC39" s="44">
        <f t="shared" si="4"/>
        <v>4.7613299790753585E-2</v>
      </c>
      <c r="AE39" s="41"/>
      <c r="AF39" s="42"/>
      <c r="AG39" s="39">
        <f>SUM(AG23:AG38)</f>
        <v>56972.32</v>
      </c>
      <c r="AH39" s="40"/>
      <c r="AI39" s="43">
        <f t="shared" si="5"/>
        <v>2120</v>
      </c>
      <c r="AJ39" s="44">
        <f t="shared" si="6"/>
        <v>3.8649231244913616E-2</v>
      </c>
      <c r="AL39" s="41"/>
      <c r="AM39" s="42"/>
      <c r="AN39" s="39">
        <f>SUM(AN23:AN38)</f>
        <v>58127.32</v>
      </c>
      <c r="AO39" s="40"/>
      <c r="AP39" s="43">
        <f t="shared" si="7"/>
        <v>1155</v>
      </c>
      <c r="AQ39" s="44">
        <f t="shared" si="8"/>
        <v>2.0273002749405324E-2</v>
      </c>
    </row>
    <row r="40" spans="2:43" ht="38.25" x14ac:dyDescent="0.2">
      <c r="B40" s="46" t="str">
        <f>+'LU(7500)'!B40</f>
        <v>Deferral/Variance Account Disposition Rate Rider Class 1</v>
      </c>
      <c r="C40" s="21"/>
      <c r="D40" s="22" t="str">
        <f>+'LU(7500)'!D40</f>
        <v>per kW</v>
      </c>
      <c r="E40" s="23"/>
      <c r="F40" s="24">
        <f>+'LU(7500)'!F40</f>
        <v>0</v>
      </c>
      <c r="G40" s="51">
        <f>+$F$19</f>
        <v>10000</v>
      </c>
      <c r="H40" s="26">
        <f>G40*F40</f>
        <v>0</v>
      </c>
      <c r="I40" s="27"/>
      <c r="J40" s="24">
        <f>+'LU(7500)'!J40</f>
        <v>-0.46758</v>
      </c>
      <c r="K40" s="51">
        <f>+$F$19</f>
        <v>10000</v>
      </c>
      <c r="L40" s="26">
        <f>K40*J40</f>
        <v>-4675.8</v>
      </c>
      <c r="M40" s="27"/>
      <c r="N40" s="30">
        <f>L40-H40</f>
        <v>-4675.8</v>
      </c>
      <c r="O40" s="31" t="str">
        <f>IF((H40)=0,"",(N40/H40))</f>
        <v/>
      </c>
      <c r="Q40" s="24">
        <f>+'LU(7500)'!Q40</f>
        <v>0</v>
      </c>
      <c r="R40" s="51">
        <f>+$F$19</f>
        <v>10000</v>
      </c>
      <c r="S40" s="26">
        <f>R40*Q40</f>
        <v>0</v>
      </c>
      <c r="T40" s="27"/>
      <c r="U40" s="30">
        <f t="shared" si="1"/>
        <v>4675.8</v>
      </c>
      <c r="V40" s="31">
        <f t="shared" si="2"/>
        <v>-1</v>
      </c>
      <c r="X40" s="24">
        <f>+'LU(7500)'!X40</f>
        <v>0</v>
      </c>
      <c r="Y40" s="51">
        <f>+$F$19</f>
        <v>10000</v>
      </c>
      <c r="Z40" s="26">
        <f>Y40*X40</f>
        <v>0</v>
      </c>
      <c r="AA40" s="27"/>
      <c r="AB40" s="30">
        <f t="shared" si="3"/>
        <v>0</v>
      </c>
      <c r="AC40" s="31" t="str">
        <f t="shared" si="4"/>
        <v/>
      </c>
      <c r="AE40" s="24">
        <f>+'LU(7500)'!AE40</f>
        <v>0</v>
      </c>
      <c r="AF40" s="51">
        <f>+$F$19</f>
        <v>10000</v>
      </c>
      <c r="AG40" s="26">
        <f>AF40*AE40</f>
        <v>0</v>
      </c>
      <c r="AH40" s="27"/>
      <c r="AI40" s="30">
        <f t="shared" si="5"/>
        <v>0</v>
      </c>
      <c r="AJ40" s="31" t="str">
        <f t="shared" si="6"/>
        <v/>
      </c>
      <c r="AL40" s="24">
        <f>+'LU(7500)'!AL40</f>
        <v>0</v>
      </c>
      <c r="AM40" s="51">
        <f>+$F$19</f>
        <v>10000</v>
      </c>
      <c r="AN40" s="26">
        <f>AM40*AL40</f>
        <v>0</v>
      </c>
      <c r="AO40" s="27"/>
      <c r="AP40" s="30">
        <f t="shared" si="7"/>
        <v>0</v>
      </c>
      <c r="AQ40" s="31" t="str">
        <f t="shared" si="8"/>
        <v/>
      </c>
    </row>
    <row r="41" spans="2:43" ht="38.25" x14ac:dyDescent="0.2">
      <c r="B41" s="46" t="str">
        <f>+'LU(7500)'!B41</f>
        <v>Deferral/Variance Account Disposition Rate Rider Class 2</v>
      </c>
      <c r="C41" s="21"/>
      <c r="D41" s="22" t="str">
        <f>+'LU(7500)'!D41</f>
        <v>per kW</v>
      </c>
      <c r="E41" s="23"/>
      <c r="F41" s="24">
        <f>+'LU(7500)'!F41</f>
        <v>0</v>
      </c>
      <c r="G41" s="51">
        <f>+F19</f>
        <v>10000</v>
      </c>
      <c r="H41" s="26">
        <f t="shared" ref="H41:H45" si="23">G41*F41</f>
        <v>0</v>
      </c>
      <c r="I41" s="47"/>
      <c r="J41" s="24">
        <f>+'LU(7500)'!J41</f>
        <v>-4.0820000000000002E-2</v>
      </c>
      <c r="K41" s="51">
        <f>$G$41</f>
        <v>10000</v>
      </c>
      <c r="L41" s="26">
        <f t="shared" ref="L41:L45" si="24">K41*J41</f>
        <v>-408.20000000000005</v>
      </c>
      <c r="M41" s="48"/>
      <c r="N41" s="30">
        <f t="shared" ref="N41:N45" si="25">L41-H41</f>
        <v>-408.20000000000005</v>
      </c>
      <c r="O41" s="31" t="str">
        <f t="shared" ref="O41:O65" si="26">IF((H41)=0,"",(N41/H41))</f>
        <v/>
      </c>
      <c r="Q41" s="24">
        <f>+'LU(7500)'!Q41</f>
        <v>0</v>
      </c>
      <c r="R41" s="51">
        <f>$G$41</f>
        <v>10000</v>
      </c>
      <c r="S41" s="26">
        <f t="shared" ref="S41:S43" si="27">R41*Q41</f>
        <v>0</v>
      </c>
      <c r="T41" s="48"/>
      <c r="U41" s="30">
        <f t="shared" si="1"/>
        <v>408.20000000000005</v>
      </c>
      <c r="V41" s="31">
        <f t="shared" si="2"/>
        <v>-1</v>
      </c>
      <c r="X41" s="24">
        <f>+'LU(7500)'!X41</f>
        <v>0</v>
      </c>
      <c r="Y41" s="51">
        <f>$G$41</f>
        <v>10000</v>
      </c>
      <c r="Z41" s="26">
        <f t="shared" ref="Z41:Z43" si="28">Y41*X41</f>
        <v>0</v>
      </c>
      <c r="AA41" s="48"/>
      <c r="AB41" s="30">
        <f t="shared" si="3"/>
        <v>0</v>
      </c>
      <c r="AC41" s="31" t="str">
        <f t="shared" si="4"/>
        <v/>
      </c>
      <c r="AE41" s="24">
        <f>+'LU(7500)'!AE41</f>
        <v>0</v>
      </c>
      <c r="AF41" s="51">
        <f>$G$41</f>
        <v>10000</v>
      </c>
      <c r="AG41" s="26">
        <f t="shared" ref="AG41:AG43" si="29">AF41*AE41</f>
        <v>0</v>
      </c>
      <c r="AH41" s="48"/>
      <c r="AI41" s="30">
        <f t="shared" si="5"/>
        <v>0</v>
      </c>
      <c r="AJ41" s="31" t="str">
        <f t="shared" si="6"/>
        <v/>
      </c>
      <c r="AL41" s="24">
        <f>+'LU(7500)'!AL41</f>
        <v>0</v>
      </c>
      <c r="AM41" s="51">
        <f>$G$41</f>
        <v>10000</v>
      </c>
      <c r="AN41" s="26">
        <f t="shared" ref="AN41:AN43" si="30">AM41*AL41</f>
        <v>0</v>
      </c>
      <c r="AO41" s="48"/>
      <c r="AP41" s="30">
        <f t="shared" si="7"/>
        <v>0</v>
      </c>
      <c r="AQ41" s="31" t="str">
        <f t="shared" si="8"/>
        <v/>
      </c>
    </row>
    <row r="42" spans="2:43" ht="38.25" x14ac:dyDescent="0.2">
      <c r="B42" s="46" t="str">
        <f>+'LU(7500)'!B42</f>
        <v xml:space="preserve">Deferral/Variance Account Disposition Rate Rider -  Global Adjustment </v>
      </c>
      <c r="C42" s="21"/>
      <c r="D42" s="22" t="str">
        <f>+'LU(7500)'!D42</f>
        <v>per kWh</v>
      </c>
      <c r="E42" s="23"/>
      <c r="F42" s="24"/>
      <c r="G42" s="25">
        <f t="shared" ref="G42:G43" si="31">$F$18</f>
        <v>4000000</v>
      </c>
      <c r="H42" s="26">
        <f t="shared" si="23"/>
        <v>0</v>
      </c>
      <c r="I42" s="47"/>
      <c r="J42" s="24">
        <f>+'LU(7500)'!J42</f>
        <v>2.81E-3</v>
      </c>
      <c r="K42" s="25">
        <f t="shared" ref="K42" si="32">$F$18</f>
        <v>4000000</v>
      </c>
      <c r="L42" s="26">
        <f t="shared" si="24"/>
        <v>11240</v>
      </c>
      <c r="M42" s="48"/>
      <c r="N42" s="30">
        <f t="shared" si="25"/>
        <v>11240</v>
      </c>
      <c r="O42" s="31" t="str">
        <f t="shared" si="26"/>
        <v/>
      </c>
      <c r="Q42" s="28"/>
      <c r="R42" s="25">
        <f t="shared" ref="R42:R43" si="33">$F$18</f>
        <v>4000000</v>
      </c>
      <c r="S42" s="26">
        <f t="shared" si="27"/>
        <v>0</v>
      </c>
      <c r="T42" s="48"/>
      <c r="U42" s="30">
        <f t="shared" si="1"/>
        <v>-11240</v>
      </c>
      <c r="V42" s="31">
        <f t="shared" si="2"/>
        <v>-1</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ht="38.25" x14ac:dyDescent="0.2">
      <c r="B43" s="46" t="str">
        <f>+'LU(7500)'!B43</f>
        <v>Deferral / Variance Accounts Balances (excluding Global Adj.) - NON-WMP</v>
      </c>
      <c r="C43" s="21"/>
      <c r="D43" s="22" t="s">
        <v>74</v>
      </c>
      <c r="E43" s="23"/>
      <c r="F43" s="24"/>
      <c r="G43" s="25">
        <f t="shared" si="31"/>
        <v>4000000</v>
      </c>
      <c r="H43" s="26">
        <f t="shared" si="23"/>
        <v>0</v>
      </c>
      <c r="I43" s="47"/>
      <c r="J43" s="28">
        <f>+'LU(7500)'!J43</f>
        <v>-0.83478799999999997</v>
      </c>
      <c r="K43" s="51">
        <f>$G$41</f>
        <v>10000</v>
      </c>
      <c r="L43" s="26">
        <f t="shared" si="24"/>
        <v>-8347.8799999999992</v>
      </c>
      <c r="M43" s="48"/>
      <c r="N43" s="30">
        <f t="shared" si="25"/>
        <v>-8347.8799999999992</v>
      </c>
      <c r="O43" s="31" t="str">
        <f t="shared" si="26"/>
        <v/>
      </c>
      <c r="Q43" s="28"/>
      <c r="R43" s="25">
        <f t="shared" si="33"/>
        <v>4000000</v>
      </c>
      <c r="S43" s="26">
        <f t="shared" si="27"/>
        <v>0</v>
      </c>
      <c r="T43" s="48"/>
      <c r="U43" s="30">
        <f t="shared" si="1"/>
        <v>8347.8799999999992</v>
      </c>
      <c r="V43" s="31">
        <f t="shared" si="2"/>
        <v>-1</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10000</v>
      </c>
      <c r="H44" s="26">
        <f>G44*F44</f>
        <v>283.3</v>
      </c>
      <c r="I44" s="27"/>
      <c r="J44" s="52">
        <v>3.04E-2</v>
      </c>
      <c r="K44" s="51">
        <f>+$F$19</f>
        <v>10000</v>
      </c>
      <c r="L44" s="26">
        <f>K44*J44</f>
        <v>304</v>
      </c>
      <c r="M44" s="27"/>
      <c r="N44" s="30">
        <f>L44-H44</f>
        <v>20.699999999999989</v>
      </c>
      <c r="O44" s="31">
        <f>IF((H44)=0,"",(N44/H44))</f>
        <v>7.3067419696434835E-2</v>
      </c>
      <c r="Q44" s="52">
        <v>3.0669999999999999E-2</v>
      </c>
      <c r="R44" s="51">
        <f>+$F$19</f>
        <v>10000</v>
      </c>
      <c r="S44" s="26">
        <f>R44*Q44</f>
        <v>306.7</v>
      </c>
      <c r="T44" s="27"/>
      <c r="U44" s="30">
        <f t="shared" si="1"/>
        <v>2.6999999999999886</v>
      </c>
      <c r="V44" s="31">
        <f t="shared" si="2"/>
        <v>8.8815789473683845E-3</v>
      </c>
      <c r="X44" s="52">
        <v>3.074E-2</v>
      </c>
      <c r="Y44" s="51">
        <f>+$F$19</f>
        <v>10000</v>
      </c>
      <c r="Z44" s="26">
        <f>Y44*X44</f>
        <v>307.39999999999998</v>
      </c>
      <c r="AA44" s="27"/>
      <c r="AB44" s="30">
        <f t="shared" si="3"/>
        <v>0.69999999999998863</v>
      </c>
      <c r="AC44" s="31">
        <f t="shared" si="4"/>
        <v>2.2823606129768132E-3</v>
      </c>
      <c r="AE44" s="52">
        <v>3.0769999999999999E-2</v>
      </c>
      <c r="AF44" s="51">
        <f>+$F$19</f>
        <v>10000</v>
      </c>
      <c r="AG44" s="26">
        <f>AF44*AE44</f>
        <v>307.7</v>
      </c>
      <c r="AH44" s="27"/>
      <c r="AI44" s="30">
        <f t="shared" si="5"/>
        <v>0.30000000000001137</v>
      </c>
      <c r="AJ44" s="31">
        <f t="shared" si="6"/>
        <v>9.7592713077427262E-4</v>
      </c>
      <c r="AL44" s="52">
        <v>3.0790000000000001E-2</v>
      </c>
      <c r="AM44" s="51">
        <f>+$F$19</f>
        <v>10000</v>
      </c>
      <c r="AN44" s="26">
        <f>AM44*AL44</f>
        <v>307.90000000000003</v>
      </c>
      <c r="AO44" s="27"/>
      <c r="AP44" s="30">
        <f t="shared" si="7"/>
        <v>0.20000000000004547</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51462.68399999995</v>
      </c>
      <c r="I47" s="40"/>
      <c r="J47" s="59"/>
      <c r="K47" s="61"/>
      <c r="L47" s="60">
        <f>SUM(L40:L46)+L39</f>
        <v>49847.412000000004</v>
      </c>
      <c r="M47" s="40"/>
      <c r="N47" s="43">
        <f t="shared" ref="N47:N65" si="41">L47-H47</f>
        <v>-1615.2719999999463</v>
      </c>
      <c r="O47" s="44">
        <f t="shared" si="26"/>
        <v>-3.1387247505395323E-2</v>
      </c>
      <c r="Q47" s="59"/>
      <c r="R47" s="61"/>
      <c r="S47" s="60">
        <f>SUM(S40:S46)+S39</f>
        <v>55199.091999999997</v>
      </c>
      <c r="T47" s="40"/>
      <c r="U47" s="43">
        <f t="shared" si="1"/>
        <v>5351.679999999993</v>
      </c>
      <c r="V47" s="44">
        <f t="shared" si="2"/>
        <v>0.10736124074004068</v>
      </c>
      <c r="X47" s="59"/>
      <c r="Y47" s="61"/>
      <c r="Z47" s="60">
        <f>SUM(Z40:Z46)+Z39</f>
        <v>57692.792000000001</v>
      </c>
      <c r="AA47" s="40"/>
      <c r="AB47" s="43">
        <f t="shared" si="3"/>
        <v>2493.7000000000044</v>
      </c>
      <c r="AC47" s="44">
        <f t="shared" si="4"/>
        <v>4.5176467757839289E-2</v>
      </c>
      <c r="AE47" s="59"/>
      <c r="AF47" s="61"/>
      <c r="AG47" s="60">
        <f>SUM(AG40:AG46)+AG39</f>
        <v>59813.091999999997</v>
      </c>
      <c r="AH47" s="40"/>
      <c r="AI47" s="43">
        <f t="shared" si="5"/>
        <v>2120.2999999999956</v>
      </c>
      <c r="AJ47" s="44">
        <f t="shared" si="6"/>
        <v>3.6751558149586444E-2</v>
      </c>
      <c r="AL47" s="59"/>
      <c r="AM47" s="61"/>
      <c r="AN47" s="60">
        <f>SUM(AN40:AN46)+AN39</f>
        <v>60968.292000000001</v>
      </c>
      <c r="AO47" s="40"/>
      <c r="AP47" s="43">
        <f t="shared" si="7"/>
        <v>1155.2000000000044</v>
      </c>
      <c r="AQ47" s="44">
        <f t="shared" si="8"/>
        <v>1.9313497453032596E-2</v>
      </c>
    </row>
    <row r="48" spans="2:43" x14ac:dyDescent="0.2">
      <c r="B48" s="27" t="s">
        <v>39</v>
      </c>
      <c r="C48" s="27"/>
      <c r="D48" s="62" t="s">
        <v>74</v>
      </c>
      <c r="E48" s="63"/>
      <c r="F48" s="28">
        <v>3.3462000000000001</v>
      </c>
      <c r="G48" s="64">
        <f>+$F$19</f>
        <v>10000</v>
      </c>
      <c r="H48" s="26">
        <f>G48*F48</f>
        <v>33462</v>
      </c>
      <c r="I48" s="27"/>
      <c r="J48" s="28">
        <f>+F48</f>
        <v>3.3462000000000001</v>
      </c>
      <c r="K48" s="64">
        <f>+$F$19</f>
        <v>10000</v>
      </c>
      <c r="L48" s="26">
        <f>K48*J48</f>
        <v>33462</v>
      </c>
      <c r="M48" s="27"/>
      <c r="N48" s="30">
        <f t="shared" si="41"/>
        <v>0</v>
      </c>
      <c r="O48" s="31">
        <f t="shared" si="26"/>
        <v>0</v>
      </c>
      <c r="Q48" s="28">
        <f>+$J48</f>
        <v>3.3462000000000001</v>
      </c>
      <c r="R48" s="64">
        <f>+$F$19</f>
        <v>10000</v>
      </c>
      <c r="S48" s="26">
        <f>R48*Q48</f>
        <v>33462</v>
      </c>
      <c r="T48" s="27"/>
      <c r="U48" s="30">
        <f t="shared" si="1"/>
        <v>0</v>
      </c>
      <c r="V48" s="31">
        <f t="shared" si="2"/>
        <v>0</v>
      </c>
      <c r="X48" s="28">
        <f>+$J48</f>
        <v>3.3462000000000001</v>
      </c>
      <c r="Y48" s="64">
        <f>+$F$19</f>
        <v>10000</v>
      </c>
      <c r="Z48" s="26">
        <f>Y48*X48</f>
        <v>33462</v>
      </c>
      <c r="AA48" s="27"/>
      <c r="AB48" s="30">
        <f t="shared" si="3"/>
        <v>0</v>
      </c>
      <c r="AC48" s="31">
        <f t="shared" si="4"/>
        <v>0</v>
      </c>
      <c r="AE48" s="28">
        <f>+$J48</f>
        <v>3.3462000000000001</v>
      </c>
      <c r="AF48" s="64">
        <f>+$F$19</f>
        <v>10000</v>
      </c>
      <c r="AG48" s="26">
        <f>AF48*AE48</f>
        <v>33462</v>
      </c>
      <c r="AH48" s="27"/>
      <c r="AI48" s="30">
        <f t="shared" si="5"/>
        <v>0</v>
      </c>
      <c r="AJ48" s="31">
        <f t="shared" si="6"/>
        <v>0</v>
      </c>
      <c r="AL48" s="28">
        <f>+$J48</f>
        <v>3.3462000000000001</v>
      </c>
      <c r="AM48" s="64">
        <f>+$F$19</f>
        <v>10000</v>
      </c>
      <c r="AN48" s="26">
        <f>AM48*AL48</f>
        <v>33462</v>
      </c>
      <c r="AO48" s="27"/>
      <c r="AP48" s="30">
        <f t="shared" si="7"/>
        <v>0</v>
      </c>
      <c r="AQ48" s="31">
        <f t="shared" si="8"/>
        <v>0</v>
      </c>
    </row>
    <row r="49" spans="2:43" ht="25.5" x14ac:dyDescent="0.2">
      <c r="B49" s="66" t="s">
        <v>40</v>
      </c>
      <c r="C49" s="27"/>
      <c r="D49" s="62" t="s">
        <v>74</v>
      </c>
      <c r="E49" s="63"/>
      <c r="F49" s="28">
        <v>1.9535</v>
      </c>
      <c r="G49" s="64">
        <f>G48</f>
        <v>10000</v>
      </c>
      <c r="H49" s="26">
        <f>G49*F49</f>
        <v>19535</v>
      </c>
      <c r="I49" s="27"/>
      <c r="J49" s="28">
        <f>+F49</f>
        <v>1.9535</v>
      </c>
      <c r="K49" s="64">
        <f>K48</f>
        <v>10000</v>
      </c>
      <c r="L49" s="26">
        <f>K49*J49</f>
        <v>19535</v>
      </c>
      <c r="M49" s="27"/>
      <c r="N49" s="30">
        <f t="shared" si="41"/>
        <v>0</v>
      </c>
      <c r="O49" s="31">
        <f t="shared" si="26"/>
        <v>0</v>
      </c>
      <c r="Q49" s="28">
        <f>+$J49</f>
        <v>1.9535</v>
      </c>
      <c r="R49" s="64">
        <f>R48</f>
        <v>10000</v>
      </c>
      <c r="S49" s="26">
        <f>R49*Q49</f>
        <v>19535</v>
      </c>
      <c r="T49" s="27"/>
      <c r="U49" s="30">
        <f t="shared" si="1"/>
        <v>0</v>
      </c>
      <c r="V49" s="31">
        <f t="shared" si="2"/>
        <v>0</v>
      </c>
      <c r="X49" s="28">
        <f>+$J49</f>
        <v>1.9535</v>
      </c>
      <c r="Y49" s="64">
        <f>Y48</f>
        <v>10000</v>
      </c>
      <c r="Z49" s="26">
        <f>Y49*X49</f>
        <v>19535</v>
      </c>
      <c r="AA49" s="27"/>
      <c r="AB49" s="30">
        <f t="shared" si="3"/>
        <v>0</v>
      </c>
      <c r="AC49" s="31">
        <f t="shared" si="4"/>
        <v>0</v>
      </c>
      <c r="AE49" s="28">
        <f>+$J49</f>
        <v>1.9535</v>
      </c>
      <c r="AF49" s="64">
        <f>AF48</f>
        <v>10000</v>
      </c>
      <c r="AG49" s="26">
        <f>AF49*AE49</f>
        <v>19535</v>
      </c>
      <c r="AH49" s="27"/>
      <c r="AI49" s="30">
        <f t="shared" si="5"/>
        <v>0</v>
      </c>
      <c r="AJ49" s="31">
        <f t="shared" si="6"/>
        <v>0</v>
      </c>
      <c r="AL49" s="28">
        <f>+$J49</f>
        <v>1.9535</v>
      </c>
      <c r="AM49" s="64">
        <f>AM48</f>
        <v>10000</v>
      </c>
      <c r="AN49" s="26">
        <f>AM49*AL49</f>
        <v>19535</v>
      </c>
      <c r="AO49" s="27"/>
      <c r="AP49" s="30">
        <f t="shared" si="7"/>
        <v>0</v>
      </c>
      <c r="AQ49" s="31">
        <f t="shared" si="8"/>
        <v>0</v>
      </c>
    </row>
    <row r="50" spans="2:43" ht="25.5" x14ac:dyDescent="0.2">
      <c r="B50" s="56" t="s">
        <v>41</v>
      </c>
      <c r="C50" s="35"/>
      <c r="D50" s="35"/>
      <c r="E50" s="35"/>
      <c r="F50" s="67"/>
      <c r="G50" s="59"/>
      <c r="H50" s="60">
        <f>SUM(H47:H49)</f>
        <v>104459.68399999995</v>
      </c>
      <c r="I50" s="68"/>
      <c r="J50" s="69"/>
      <c r="K50" s="59"/>
      <c r="L50" s="60">
        <f>SUM(L47:L49)</f>
        <v>102844.41200000001</v>
      </c>
      <c r="M50" s="68"/>
      <c r="N50" s="43">
        <f t="shared" si="41"/>
        <v>-1615.271999999939</v>
      </c>
      <c r="O50" s="44">
        <f t="shared" si="26"/>
        <v>-1.5463113979934495E-2</v>
      </c>
      <c r="Q50" s="69"/>
      <c r="R50" s="59"/>
      <c r="S50" s="60">
        <f>SUM(S47:S49)</f>
        <v>108196.092</v>
      </c>
      <c r="T50" s="68"/>
      <c r="U50" s="43">
        <f t="shared" si="1"/>
        <v>5351.679999999993</v>
      </c>
      <c r="V50" s="44">
        <f t="shared" si="2"/>
        <v>5.2036662915628244E-2</v>
      </c>
      <c r="X50" s="69"/>
      <c r="Y50" s="59"/>
      <c r="Z50" s="60">
        <f>SUM(Z47:Z49)</f>
        <v>110689.792</v>
      </c>
      <c r="AA50" s="68"/>
      <c r="AB50" s="43">
        <f t="shared" si="3"/>
        <v>2493.6999999999971</v>
      </c>
      <c r="AC50" s="44">
        <f t="shared" si="4"/>
        <v>2.3047967388692716E-2</v>
      </c>
      <c r="AE50" s="69"/>
      <c r="AF50" s="59"/>
      <c r="AG50" s="60">
        <f>SUM(AG47:AG49)</f>
        <v>112810.092</v>
      </c>
      <c r="AH50" s="68"/>
      <c r="AI50" s="43">
        <f t="shared" si="5"/>
        <v>2120.3000000000029</v>
      </c>
      <c r="AJ50" s="44">
        <f t="shared" si="6"/>
        <v>1.915533457683255E-2</v>
      </c>
      <c r="AL50" s="69"/>
      <c r="AM50" s="59"/>
      <c r="AN50" s="60">
        <f>SUM(AN47:AN49)</f>
        <v>113965.292</v>
      </c>
      <c r="AO50" s="68"/>
      <c r="AP50" s="43">
        <f t="shared" si="7"/>
        <v>1155.1999999999971</v>
      </c>
      <c r="AQ50" s="44">
        <f t="shared" si="8"/>
        <v>1.0240218579025687E-2</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563737.25399999996</v>
      </c>
      <c r="I61" s="100"/>
      <c r="J61" s="101"/>
      <c r="K61" s="101"/>
      <c r="L61" s="99">
        <f>SUM(L51:L57,L50)</f>
        <v>562106.022</v>
      </c>
      <c r="M61" s="102"/>
      <c r="N61" s="103">
        <f t="shared" ref="N61" si="48">L61-H61</f>
        <v>-1631.23199999996</v>
      </c>
      <c r="O61" s="104">
        <f t="shared" ref="O61" si="49">IF((H61)=0,"",(N61/H61))</f>
        <v>-2.8936033381252468E-3</v>
      </c>
      <c r="Q61" s="101"/>
      <c r="R61" s="101"/>
      <c r="S61" s="99">
        <f>SUM(S51:S57,S50)</f>
        <v>567457.70200000005</v>
      </c>
      <c r="T61" s="102"/>
      <c r="U61" s="103">
        <f t="shared" si="1"/>
        <v>5351.6800000000512</v>
      </c>
      <c r="V61" s="104">
        <f>IF((L61)=0,"",(U61/L61))</f>
        <v>9.5207661731829853E-3</v>
      </c>
      <c r="X61" s="101"/>
      <c r="Y61" s="101"/>
      <c r="Z61" s="99">
        <f>SUM(Z51:Z57,Z50)</f>
        <v>569951.402</v>
      </c>
      <c r="AA61" s="102"/>
      <c r="AB61" s="103">
        <f t="shared" si="3"/>
        <v>2493.6999999999534</v>
      </c>
      <c r="AC61" s="104">
        <f>IF((S61)=0,"",(AB61/S61))</f>
        <v>4.3945125622772028E-3</v>
      </c>
      <c r="AE61" s="101"/>
      <c r="AF61" s="101"/>
      <c r="AG61" s="99">
        <f>SUM(AG51:AG57,AG50)</f>
        <v>572071.70200000005</v>
      </c>
      <c r="AH61" s="102"/>
      <c r="AI61" s="103">
        <f t="shared" ref="AI61:AI65" si="50">AG61-Z61</f>
        <v>2120.3000000000466</v>
      </c>
      <c r="AJ61" s="104">
        <f>IF((Z61)=0,"",(AI61/Z61))</f>
        <v>3.7201417393829773E-3</v>
      </c>
      <c r="AL61" s="101"/>
      <c r="AM61" s="101"/>
      <c r="AN61" s="99">
        <f>SUM(AN51:AN57,AN50)</f>
        <v>573226.902</v>
      </c>
      <c r="AO61" s="102"/>
      <c r="AP61" s="103">
        <f t="shared" ref="AP61:AP65" si="51">AN61-AG61</f>
        <v>1155.1999999999534</v>
      </c>
      <c r="AQ61" s="104">
        <f>IF((AG61)=0,"",(AP61/AG61))</f>
        <v>2.0193272905499413E-3</v>
      </c>
    </row>
    <row r="62" spans="2:43" x14ac:dyDescent="0.2">
      <c r="B62" s="105" t="s">
        <v>52</v>
      </c>
      <c r="C62" s="21"/>
      <c r="D62" s="21"/>
      <c r="E62" s="21"/>
      <c r="F62" s="106">
        <v>0.13</v>
      </c>
      <c r="G62" s="107"/>
      <c r="H62" s="108">
        <f>H61*F62</f>
        <v>73285.84302</v>
      </c>
      <c r="I62" s="109"/>
      <c r="J62" s="110">
        <v>0.13</v>
      </c>
      <c r="K62" s="109"/>
      <c r="L62" s="111">
        <f>L61*J62</f>
        <v>73073.782860000007</v>
      </c>
      <c r="M62" s="112"/>
      <c r="N62" s="113">
        <f t="shared" si="41"/>
        <v>-212.06015999999363</v>
      </c>
      <c r="O62" s="114">
        <f t="shared" si="26"/>
        <v>-2.8936033381252307E-3</v>
      </c>
      <c r="Q62" s="110">
        <v>0.13</v>
      </c>
      <c r="R62" s="109"/>
      <c r="S62" s="111">
        <f>S61*Q62</f>
        <v>73769.501260000005</v>
      </c>
      <c r="T62" s="112"/>
      <c r="U62" s="113">
        <f t="shared" si="1"/>
        <v>695.71839999999793</v>
      </c>
      <c r="V62" s="114">
        <f t="shared" ref="V62:V71" si="52">IF((L62)=0,"",(U62/L62))</f>
        <v>9.5207661731828656E-3</v>
      </c>
      <c r="X62" s="110">
        <v>0.13</v>
      </c>
      <c r="Y62" s="109"/>
      <c r="Z62" s="111">
        <f>Z61*X62</f>
        <v>74093.682260000001</v>
      </c>
      <c r="AA62" s="112"/>
      <c r="AB62" s="113">
        <f t="shared" si="3"/>
        <v>324.18099999999686</v>
      </c>
      <c r="AC62" s="114">
        <f t="shared" ref="AC62:AC71" si="53">IF((S62)=0,"",(AB62/S62))</f>
        <v>4.3945125622772419E-3</v>
      </c>
      <c r="AE62" s="110">
        <v>0.13</v>
      </c>
      <c r="AF62" s="109"/>
      <c r="AG62" s="111">
        <f>AG61*AE62</f>
        <v>74369.321260000012</v>
      </c>
      <c r="AH62" s="112"/>
      <c r="AI62" s="113">
        <f t="shared" si="50"/>
        <v>275.63900000001013</v>
      </c>
      <c r="AJ62" s="114">
        <f t="shared" ref="AJ62:AJ71" si="54">IF((Z62)=0,"",(AI62/Z62))</f>
        <v>3.7201417393830324E-3</v>
      </c>
      <c r="AL62" s="110">
        <v>0.13</v>
      </c>
      <c r="AM62" s="109"/>
      <c r="AN62" s="111">
        <f>AN61*AL62</f>
        <v>74519.497260000004</v>
      </c>
      <c r="AO62" s="112"/>
      <c r="AP62" s="113">
        <f t="shared" si="51"/>
        <v>150.1759999999922</v>
      </c>
      <c r="AQ62" s="114">
        <f t="shared" ref="AQ62:AQ71" si="55">IF((AG62)=0,"",(AP62/AG62))</f>
        <v>2.0193272905499175E-3</v>
      </c>
    </row>
    <row r="63" spans="2:43" x14ac:dyDescent="0.2">
      <c r="B63" s="115" t="s">
        <v>53</v>
      </c>
      <c r="C63" s="21"/>
      <c r="D63" s="21"/>
      <c r="E63" s="21"/>
      <c r="F63" s="116"/>
      <c r="G63" s="107"/>
      <c r="H63" s="108">
        <f>H61+H62</f>
        <v>637023.09701999999</v>
      </c>
      <c r="I63" s="109"/>
      <c r="J63" s="109"/>
      <c r="K63" s="109"/>
      <c r="L63" s="111">
        <f>L61+L62</f>
        <v>635179.80486000003</v>
      </c>
      <c r="M63" s="112"/>
      <c r="N63" s="113">
        <f t="shared" si="41"/>
        <v>-1843.2921599999536</v>
      </c>
      <c r="O63" s="114">
        <f t="shared" si="26"/>
        <v>-2.8936033381252446E-3</v>
      </c>
      <c r="Q63" s="109"/>
      <c r="R63" s="109"/>
      <c r="S63" s="111">
        <f>S61+S62</f>
        <v>641227.2032600001</v>
      </c>
      <c r="T63" s="112"/>
      <c r="U63" s="113">
        <f t="shared" si="1"/>
        <v>6047.3984000000637</v>
      </c>
      <c r="V63" s="114">
        <f t="shared" si="52"/>
        <v>9.5207661731829939E-3</v>
      </c>
      <c r="X63" s="109"/>
      <c r="Y63" s="109"/>
      <c r="Z63" s="111">
        <f>Z61+Z62</f>
        <v>644045.08426000003</v>
      </c>
      <c r="AA63" s="112"/>
      <c r="AB63" s="113">
        <f t="shared" si="3"/>
        <v>2817.8809999999357</v>
      </c>
      <c r="AC63" s="114">
        <f t="shared" si="53"/>
        <v>4.3945125622771837E-3</v>
      </c>
      <c r="AE63" s="109"/>
      <c r="AF63" s="109"/>
      <c r="AG63" s="111">
        <f>AG61+AG62</f>
        <v>646441.02326000005</v>
      </c>
      <c r="AH63" s="112"/>
      <c r="AI63" s="113">
        <f t="shared" si="50"/>
        <v>2395.939000000013</v>
      </c>
      <c r="AJ63" s="114">
        <f t="shared" si="54"/>
        <v>3.7201417393829157E-3</v>
      </c>
      <c r="AL63" s="109"/>
      <c r="AM63" s="109"/>
      <c r="AN63" s="111">
        <f>AN61+AN62</f>
        <v>647746.39925999998</v>
      </c>
      <c r="AO63" s="112"/>
      <c r="AP63" s="113">
        <f t="shared" si="51"/>
        <v>1305.3759999999311</v>
      </c>
      <c r="AQ63" s="114">
        <f t="shared" si="55"/>
        <v>2.0193272905499157E-3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9" t="s">
        <v>55</v>
      </c>
      <c r="C65" s="269"/>
      <c r="D65" s="269"/>
      <c r="E65" s="120"/>
      <c r="F65" s="121"/>
      <c r="G65" s="122"/>
      <c r="H65" s="123">
        <f>H63+H64</f>
        <v>637023.09701999999</v>
      </c>
      <c r="I65" s="124"/>
      <c r="J65" s="124"/>
      <c r="K65" s="124"/>
      <c r="L65" s="125">
        <f>L63+L64</f>
        <v>635179.80486000003</v>
      </c>
      <c r="M65" s="126"/>
      <c r="N65" s="127">
        <f t="shared" si="41"/>
        <v>-1843.2921599999536</v>
      </c>
      <c r="O65" s="128">
        <f t="shared" si="26"/>
        <v>-2.8936033381252446E-3</v>
      </c>
      <c r="Q65" s="124"/>
      <c r="R65" s="124"/>
      <c r="S65" s="125">
        <f>S63+S64</f>
        <v>641227.2032600001</v>
      </c>
      <c r="T65" s="126"/>
      <c r="U65" s="127">
        <f t="shared" si="1"/>
        <v>6047.3984000000637</v>
      </c>
      <c r="V65" s="128">
        <f t="shared" si="52"/>
        <v>9.5207661731829939E-3</v>
      </c>
      <c r="X65" s="124"/>
      <c r="Y65" s="124"/>
      <c r="Z65" s="125">
        <f>Z63+Z64</f>
        <v>644045.08426000003</v>
      </c>
      <c r="AA65" s="126"/>
      <c r="AB65" s="127">
        <f t="shared" si="3"/>
        <v>2817.8809999999357</v>
      </c>
      <c r="AC65" s="128">
        <f t="shared" si="53"/>
        <v>4.3945125622771837E-3</v>
      </c>
      <c r="AE65" s="124"/>
      <c r="AF65" s="124"/>
      <c r="AG65" s="125">
        <f>AG63+AG64</f>
        <v>646441.02326000005</v>
      </c>
      <c r="AH65" s="126"/>
      <c r="AI65" s="127">
        <f t="shared" si="50"/>
        <v>2395.939000000013</v>
      </c>
      <c r="AJ65" s="128">
        <f t="shared" si="54"/>
        <v>3.7201417393829157E-3</v>
      </c>
      <c r="AL65" s="124"/>
      <c r="AM65" s="124"/>
      <c r="AN65" s="125">
        <f>AN63+AN64</f>
        <v>647746.39925999998</v>
      </c>
      <c r="AO65" s="126"/>
      <c r="AP65" s="127">
        <f t="shared" si="51"/>
        <v>1305.3759999999311</v>
      </c>
      <c r="AQ65" s="128">
        <f t="shared" si="55"/>
        <v>2.0193272905499157E-3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595165.25399999984</v>
      </c>
      <c r="I67" s="140"/>
      <c r="J67" s="141"/>
      <c r="K67" s="141"/>
      <c r="L67" s="139">
        <f>SUM(L58:L59,L50,L51:L54)</f>
        <v>593534.022</v>
      </c>
      <c r="M67" s="142"/>
      <c r="N67" s="143">
        <f t="shared" ref="N67:N71" si="56">L67-H67</f>
        <v>-1631.2319999998435</v>
      </c>
      <c r="O67" s="104">
        <f t="shared" ref="O67:O71" si="57">IF((H67)=0,"",(N67/H67))</f>
        <v>-2.7408051613171691E-3</v>
      </c>
      <c r="Q67" s="141"/>
      <c r="R67" s="141"/>
      <c r="S67" s="139">
        <f>SUM(S58:S59,S50,S51:S54)</f>
        <v>598885.70199999993</v>
      </c>
      <c r="T67" s="142"/>
      <c r="U67" s="143">
        <f t="shared" si="1"/>
        <v>5351.6799999999348</v>
      </c>
      <c r="V67" s="104">
        <f t="shared" si="52"/>
        <v>9.0166356125073732E-3</v>
      </c>
      <c r="X67" s="141"/>
      <c r="Y67" s="141"/>
      <c r="Z67" s="139">
        <f>SUM(Z58:Z59,Z50,Z51:Z54)</f>
        <v>601379.402</v>
      </c>
      <c r="AA67" s="142"/>
      <c r="AB67" s="143">
        <f t="shared" si="3"/>
        <v>2493.7000000000698</v>
      </c>
      <c r="AC67" s="104">
        <f t="shared" si="53"/>
        <v>4.1638997085291412E-3</v>
      </c>
      <c r="AE67" s="141"/>
      <c r="AF67" s="141"/>
      <c r="AG67" s="139">
        <f>SUM(AG58:AG59,AG50,AG51:AG54)</f>
        <v>603499.70199999993</v>
      </c>
      <c r="AH67" s="142"/>
      <c r="AI67" s="143">
        <f t="shared" ref="AI67:AI71" si="58">AG67-Z67</f>
        <v>2120.2999999999302</v>
      </c>
      <c r="AJ67" s="104">
        <f t="shared" si="54"/>
        <v>3.5257276736590493E-3</v>
      </c>
      <c r="AL67" s="141"/>
      <c r="AM67" s="141"/>
      <c r="AN67" s="139">
        <f>SUM(AN58:AN59,AN50,AN51:AN54)</f>
        <v>604654.902</v>
      </c>
      <c r="AO67" s="142"/>
      <c r="AP67" s="143">
        <f t="shared" ref="AP67:AP71" si="59">AN67-AG67</f>
        <v>1155.2000000000698</v>
      </c>
      <c r="AQ67" s="104">
        <f t="shared" si="55"/>
        <v>1.9141683022737765E-3</v>
      </c>
    </row>
    <row r="68" spans="1:43" s="85" customFormat="1" x14ac:dyDescent="0.2">
      <c r="B68" s="144" t="s">
        <v>52</v>
      </c>
      <c r="C68" s="79"/>
      <c r="D68" s="79"/>
      <c r="E68" s="79"/>
      <c r="F68" s="145">
        <v>0.13</v>
      </c>
      <c r="G68" s="138"/>
      <c r="H68" s="146">
        <f>H67*F68</f>
        <v>77371.483019999985</v>
      </c>
      <c r="I68" s="147"/>
      <c r="J68" s="148">
        <v>0.13</v>
      </c>
      <c r="K68" s="149"/>
      <c r="L68" s="150">
        <f>L67*J68</f>
        <v>77159.422860000006</v>
      </c>
      <c r="M68" s="151"/>
      <c r="N68" s="152">
        <f t="shared" si="56"/>
        <v>-212.06015999997908</v>
      </c>
      <c r="O68" s="114">
        <f t="shared" si="57"/>
        <v>-2.7408051613171613E-3</v>
      </c>
      <c r="Q68" s="148">
        <v>0.13</v>
      </c>
      <c r="R68" s="149"/>
      <c r="S68" s="150">
        <f>S67*Q68</f>
        <v>77855.141259999989</v>
      </c>
      <c r="T68" s="151"/>
      <c r="U68" s="152">
        <f t="shared" si="1"/>
        <v>695.71839999998338</v>
      </c>
      <c r="V68" s="114">
        <f t="shared" si="52"/>
        <v>9.0166356125072674E-3</v>
      </c>
      <c r="X68" s="148">
        <v>0.13</v>
      </c>
      <c r="Y68" s="149"/>
      <c r="Z68" s="150">
        <f>Z67*X68</f>
        <v>78179.322260000001</v>
      </c>
      <c r="AA68" s="151"/>
      <c r="AB68" s="152">
        <f t="shared" si="3"/>
        <v>324.18100000001141</v>
      </c>
      <c r="AC68" s="114">
        <f t="shared" si="53"/>
        <v>4.1638997085291715E-3</v>
      </c>
      <c r="AE68" s="148">
        <v>0.13</v>
      </c>
      <c r="AF68" s="149"/>
      <c r="AG68" s="150">
        <f>AG67*AE68</f>
        <v>78454.961259999996</v>
      </c>
      <c r="AH68" s="151"/>
      <c r="AI68" s="152">
        <f t="shared" si="58"/>
        <v>275.63899999999558</v>
      </c>
      <c r="AJ68" s="114">
        <f t="shared" si="54"/>
        <v>3.5257276736591087E-3</v>
      </c>
      <c r="AL68" s="148">
        <v>0.13</v>
      </c>
      <c r="AM68" s="149"/>
      <c r="AN68" s="150">
        <f>AN67*AL68</f>
        <v>78605.137260000003</v>
      </c>
      <c r="AO68" s="151"/>
      <c r="AP68" s="152">
        <f t="shared" si="59"/>
        <v>150.17600000000675</v>
      </c>
      <c r="AQ68" s="114">
        <f t="shared" si="55"/>
        <v>1.9141683022737466E-3</v>
      </c>
    </row>
    <row r="69" spans="1:43" s="85" customFormat="1" x14ac:dyDescent="0.2">
      <c r="B69" s="153" t="s">
        <v>53</v>
      </c>
      <c r="C69" s="79"/>
      <c r="D69" s="79"/>
      <c r="E69" s="79"/>
      <c r="F69" s="154"/>
      <c r="G69" s="155"/>
      <c r="H69" s="146">
        <f>H67+H68</f>
        <v>672536.73701999988</v>
      </c>
      <c r="I69" s="147"/>
      <c r="J69" s="147"/>
      <c r="K69" s="147"/>
      <c r="L69" s="150">
        <f>L67+L68</f>
        <v>670693.44486000005</v>
      </c>
      <c r="M69" s="151"/>
      <c r="N69" s="152">
        <f t="shared" si="56"/>
        <v>-1843.2921599998372</v>
      </c>
      <c r="O69" s="114">
        <f t="shared" si="57"/>
        <v>-2.7408051613171899E-3</v>
      </c>
      <c r="Q69" s="147"/>
      <c r="R69" s="147"/>
      <c r="S69" s="150">
        <f>S67+S68</f>
        <v>676740.84325999988</v>
      </c>
      <c r="T69" s="151"/>
      <c r="U69" s="152">
        <f t="shared" si="1"/>
        <v>6047.3983999998309</v>
      </c>
      <c r="V69" s="114">
        <f t="shared" si="52"/>
        <v>9.016635612507231E-3</v>
      </c>
      <c r="X69" s="147"/>
      <c r="Y69" s="147"/>
      <c r="Z69" s="150">
        <f>Z67+Z68</f>
        <v>679558.72426000005</v>
      </c>
      <c r="AA69" s="151"/>
      <c r="AB69" s="152">
        <f t="shared" si="3"/>
        <v>2817.8810000001686</v>
      </c>
      <c r="AC69" s="114">
        <f t="shared" si="53"/>
        <v>4.1638997085292739E-3</v>
      </c>
      <c r="AE69" s="147"/>
      <c r="AF69" s="147"/>
      <c r="AG69" s="150">
        <f>AG67+AG68</f>
        <v>681954.66325999994</v>
      </c>
      <c r="AH69" s="151"/>
      <c r="AI69" s="152">
        <f t="shared" si="58"/>
        <v>2395.9389999998966</v>
      </c>
      <c r="AJ69" s="114">
        <f t="shared" si="54"/>
        <v>3.5257276736590129E-3</v>
      </c>
      <c r="AL69" s="147"/>
      <c r="AM69" s="147"/>
      <c r="AN69" s="150">
        <f>AN67+AN68</f>
        <v>683260.03925999999</v>
      </c>
      <c r="AO69" s="151"/>
      <c r="AP69" s="152">
        <f t="shared" si="59"/>
        <v>1305.3760000000475</v>
      </c>
      <c r="AQ69" s="114">
        <f t="shared" si="55"/>
        <v>1.9141683022737303E-3</v>
      </c>
    </row>
    <row r="70" spans="1: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7" t="s">
        <v>57</v>
      </c>
      <c r="C71" s="267"/>
      <c r="D71" s="267"/>
      <c r="E71" s="158"/>
      <c r="F71" s="159"/>
      <c r="G71" s="160"/>
      <c r="H71" s="161">
        <f>SUM(H69:H70)</f>
        <v>672536.73701999988</v>
      </c>
      <c r="I71" s="162"/>
      <c r="J71" s="162"/>
      <c r="K71" s="162"/>
      <c r="L71" s="163">
        <f>SUM(L69:L70)</f>
        <v>670693.44486000005</v>
      </c>
      <c r="M71" s="164"/>
      <c r="N71" s="165">
        <f t="shared" si="56"/>
        <v>-1843.2921599998372</v>
      </c>
      <c r="O71" s="166">
        <f t="shared" si="57"/>
        <v>-2.7408051613171899E-3</v>
      </c>
      <c r="Q71" s="162"/>
      <c r="R71" s="162"/>
      <c r="S71" s="163">
        <f>SUM(S69:S70)</f>
        <v>676740.84325999988</v>
      </c>
      <c r="T71" s="164"/>
      <c r="U71" s="165">
        <f t="shared" si="1"/>
        <v>6047.3983999998309</v>
      </c>
      <c r="V71" s="166">
        <f t="shared" si="52"/>
        <v>9.016635612507231E-3</v>
      </c>
      <c r="X71" s="162"/>
      <c r="Y71" s="162"/>
      <c r="Z71" s="163">
        <f>SUM(Z69:Z70)</f>
        <v>679558.72426000005</v>
      </c>
      <c r="AA71" s="164"/>
      <c r="AB71" s="165">
        <f t="shared" si="3"/>
        <v>2817.8810000001686</v>
      </c>
      <c r="AC71" s="166">
        <f t="shared" si="53"/>
        <v>4.1638997085292739E-3</v>
      </c>
      <c r="AE71" s="162"/>
      <c r="AF71" s="162"/>
      <c r="AG71" s="163">
        <f>SUM(AG69:AG70)</f>
        <v>681954.66325999994</v>
      </c>
      <c r="AH71" s="164"/>
      <c r="AI71" s="165">
        <f t="shared" si="58"/>
        <v>2395.9389999998966</v>
      </c>
      <c r="AJ71" s="166">
        <f t="shared" si="54"/>
        <v>3.5257276736590129E-3</v>
      </c>
      <c r="AL71" s="162"/>
      <c r="AM71" s="162"/>
      <c r="AN71" s="163">
        <f>SUM(AN69:AN70)</f>
        <v>683260.03925999999</v>
      </c>
      <c r="AO71" s="164"/>
      <c r="AP71" s="165">
        <f t="shared" si="59"/>
        <v>1305.3760000000475</v>
      </c>
      <c r="AQ71" s="166">
        <f t="shared" si="55"/>
        <v>1.9141683022737303E-3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19"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78</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v>4.43</v>
      </c>
      <c r="G23" s="25">
        <v>1</v>
      </c>
      <c r="H23" s="26">
        <f>G23*F23</f>
        <v>4.43</v>
      </c>
      <c r="I23" s="27"/>
      <c r="J23" s="183">
        <f>+'Proposed Rates'!D14</f>
        <v>4.42</v>
      </c>
      <c r="K23" s="29">
        <v>1</v>
      </c>
      <c r="L23" s="26">
        <f>K23*J23</f>
        <v>4.42</v>
      </c>
      <c r="M23" s="27"/>
      <c r="N23" s="30">
        <f>L23-H23</f>
        <v>-9.9999999999997868E-3</v>
      </c>
      <c r="O23" s="31">
        <f>IF((H23)=0,"",(N23/H23))</f>
        <v>-2.2573363431150763E-3</v>
      </c>
      <c r="Q23" s="183">
        <f>+'Proposed Rates'!E14</f>
        <v>4.5999999999999996</v>
      </c>
      <c r="R23" s="29">
        <v>1</v>
      </c>
      <c r="S23" s="26">
        <f>R23*Q23</f>
        <v>4.5999999999999996</v>
      </c>
      <c r="T23" s="27"/>
      <c r="U23" s="30">
        <f>S23-L23</f>
        <v>0.17999999999999972</v>
      </c>
      <c r="V23" s="31">
        <f>IF((L23)=0,"",(U23/L23))</f>
        <v>4.0723981900452427E-2</v>
      </c>
      <c r="X23" s="183">
        <f>+'Proposed Rates'!F14</f>
        <v>4.83</v>
      </c>
      <c r="Y23" s="29">
        <v>1</v>
      </c>
      <c r="Z23" s="26">
        <f>Y23*X23</f>
        <v>4.83</v>
      </c>
      <c r="AA23" s="27"/>
      <c r="AB23" s="30">
        <f>Z23-S23</f>
        <v>0.23000000000000043</v>
      </c>
      <c r="AC23" s="31">
        <f>IF((S23)=0,"",(AB23/S23))</f>
        <v>5.00000000000001E-2</v>
      </c>
      <c r="AE23" s="183">
        <f>+'Proposed Rates'!G14</f>
        <v>5.03</v>
      </c>
      <c r="AF23" s="29">
        <v>1</v>
      </c>
      <c r="AG23" s="26">
        <f>AF23*AE23</f>
        <v>5.03</v>
      </c>
      <c r="AH23" s="27"/>
      <c r="AI23" s="30">
        <f>AG23-Z23</f>
        <v>0.20000000000000018</v>
      </c>
      <c r="AJ23" s="31">
        <f>IF((Z23)=0,"",(AI23/Z23))</f>
        <v>4.1407867494824051E-2</v>
      </c>
      <c r="AL23" s="183">
        <f>+'Proposed Rates'!H14</f>
        <v>5.13</v>
      </c>
      <c r="AM23" s="29">
        <v>1</v>
      </c>
      <c r="AN23" s="26">
        <f>AM23*AL23</f>
        <v>5.13</v>
      </c>
      <c r="AO23" s="27"/>
      <c r="AP23" s="30">
        <f>AN23-AG23</f>
        <v>9.9999999999999645E-2</v>
      </c>
      <c r="AQ23" s="31">
        <f>IF((AG23)=0,"",(AP23/AG23))</f>
        <v>1.9880715705765335E-2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2.1899999999999999E-2</v>
      </c>
      <c r="G29" s="25">
        <f>+$F$18</f>
        <v>470</v>
      </c>
      <c r="H29" s="26">
        <f t="shared" si="0"/>
        <v>10.292999999999999</v>
      </c>
      <c r="I29" s="27"/>
      <c r="J29" s="28">
        <f>+'Proposed Rates'!D27</f>
        <v>2.1899999999999999E-2</v>
      </c>
      <c r="K29" s="25">
        <f>+$F$18</f>
        <v>470</v>
      </c>
      <c r="L29" s="26">
        <f t="shared" si="9"/>
        <v>10.292999999999999</v>
      </c>
      <c r="M29" s="27"/>
      <c r="N29" s="30">
        <f t="shared" si="10"/>
        <v>0</v>
      </c>
      <c r="O29" s="31">
        <f t="shared" si="11"/>
        <v>0</v>
      </c>
      <c r="Q29" s="28">
        <f>+'Proposed Rates'!E27</f>
        <v>2.2499999999999999E-2</v>
      </c>
      <c r="R29" s="25">
        <f>+$F$18</f>
        <v>470</v>
      </c>
      <c r="S29" s="26">
        <f t="shared" si="12"/>
        <v>10.574999999999999</v>
      </c>
      <c r="T29" s="27"/>
      <c r="U29" s="30">
        <f t="shared" si="1"/>
        <v>0.28200000000000003</v>
      </c>
      <c r="V29" s="31">
        <f t="shared" si="2"/>
        <v>2.7397260273972608E-2</v>
      </c>
      <c r="X29" s="28">
        <f>+'Proposed Rates'!F27</f>
        <v>2.3400000000000001E-2</v>
      </c>
      <c r="Y29" s="25">
        <f>+$F$18</f>
        <v>470</v>
      </c>
      <c r="Z29" s="26">
        <f t="shared" si="13"/>
        <v>10.998000000000001</v>
      </c>
      <c r="AA29" s="27"/>
      <c r="AB29" s="30">
        <f t="shared" si="3"/>
        <v>0.42300000000000182</v>
      </c>
      <c r="AC29" s="31">
        <f t="shared" si="4"/>
        <v>4.0000000000000174E-2</v>
      </c>
      <c r="AE29" s="28">
        <f>+'Proposed Rates'!G27</f>
        <v>2.4199999999999999E-2</v>
      </c>
      <c r="AF29" s="25">
        <f>+$F$18</f>
        <v>470</v>
      </c>
      <c r="AG29" s="26">
        <f t="shared" si="14"/>
        <v>11.373999999999999</v>
      </c>
      <c r="AH29" s="27"/>
      <c r="AI29" s="30">
        <f t="shared" si="5"/>
        <v>0.37599999999999767</v>
      </c>
      <c r="AJ29" s="31">
        <f t="shared" si="6"/>
        <v>3.4188034188033969E-2</v>
      </c>
      <c r="AL29" s="28">
        <f>+'Proposed Rates'!H27</f>
        <v>2.4400000000000002E-2</v>
      </c>
      <c r="AM29" s="25">
        <f>+$F$18</f>
        <v>470</v>
      </c>
      <c r="AN29" s="26">
        <f t="shared" si="15"/>
        <v>11.468</v>
      </c>
      <c r="AO29" s="27"/>
      <c r="AP29" s="30">
        <f t="shared" si="7"/>
        <v>9.4000000000001194E-2</v>
      </c>
      <c r="AQ29" s="31">
        <f t="shared" si="8"/>
        <v>8.2644628099174614E-3</v>
      </c>
    </row>
    <row r="30" spans="2:43" x14ac:dyDescent="0.2">
      <c r="B30" s="21" t="s">
        <v>31</v>
      </c>
      <c r="C30" s="21"/>
      <c r="D30" s="22"/>
      <c r="E30" s="23"/>
      <c r="F30" s="24"/>
      <c r="G30" s="25">
        <f t="shared" ref="G30:G38" si="16">$F$18</f>
        <v>470</v>
      </c>
      <c r="H30" s="26">
        <f t="shared" si="0"/>
        <v>0</v>
      </c>
      <c r="I30" s="27"/>
      <c r="J30" s="28"/>
      <c r="K30" s="25">
        <f t="shared" ref="K30:K38" si="17">$F$18</f>
        <v>470</v>
      </c>
      <c r="L30" s="26">
        <f t="shared" si="9"/>
        <v>0</v>
      </c>
      <c r="M30" s="27"/>
      <c r="N30" s="30">
        <f t="shared" si="10"/>
        <v>0</v>
      </c>
      <c r="O30" s="31" t="str">
        <f t="shared" si="11"/>
        <v/>
      </c>
      <c r="Q30" s="28"/>
      <c r="R30" s="25">
        <f t="shared" ref="R30:R38" si="18">$F$18</f>
        <v>470</v>
      </c>
      <c r="S30" s="26">
        <f t="shared" si="12"/>
        <v>0</v>
      </c>
      <c r="T30" s="27"/>
      <c r="U30" s="30">
        <f t="shared" si="1"/>
        <v>0</v>
      </c>
      <c r="V30" s="31" t="str">
        <f t="shared" si="2"/>
        <v/>
      </c>
      <c r="X30" s="28"/>
      <c r="Y30" s="25">
        <f t="shared" ref="Y30:Y38" si="19">$F$18</f>
        <v>470</v>
      </c>
      <c r="Z30" s="26">
        <f t="shared" si="13"/>
        <v>0</v>
      </c>
      <c r="AA30" s="27"/>
      <c r="AB30" s="30">
        <f t="shared" si="3"/>
        <v>0</v>
      </c>
      <c r="AC30" s="31" t="str">
        <f t="shared" si="4"/>
        <v/>
      </c>
      <c r="AE30" s="28"/>
      <c r="AF30" s="25">
        <f t="shared" ref="AF30:AF38" si="20">$F$18</f>
        <v>470</v>
      </c>
      <c r="AG30" s="26">
        <f t="shared" si="14"/>
        <v>0</v>
      </c>
      <c r="AH30" s="27"/>
      <c r="AI30" s="30">
        <f t="shared" si="5"/>
        <v>0</v>
      </c>
      <c r="AJ30" s="31" t="str">
        <f t="shared" si="6"/>
        <v/>
      </c>
      <c r="AL30" s="28"/>
      <c r="AM30" s="25">
        <f t="shared" ref="AM30:AM38" si="21">$F$18</f>
        <v>470</v>
      </c>
      <c r="AN30" s="26">
        <f t="shared" si="15"/>
        <v>0</v>
      </c>
      <c r="AO30" s="27"/>
      <c r="AP30" s="30">
        <f t="shared" si="7"/>
        <v>0</v>
      </c>
      <c r="AQ30" s="31" t="str">
        <f t="shared" si="8"/>
        <v/>
      </c>
    </row>
    <row r="31" spans="2:43" x14ac:dyDescent="0.2">
      <c r="B31" s="21" t="s">
        <v>32</v>
      </c>
      <c r="C31" s="21"/>
      <c r="D31" s="22" t="s">
        <v>30</v>
      </c>
      <c r="E31" s="23"/>
      <c r="F31" s="24">
        <v>0</v>
      </c>
      <c r="G31" s="25">
        <f t="shared" si="16"/>
        <v>470</v>
      </c>
      <c r="H31" s="26">
        <f t="shared" si="0"/>
        <v>0</v>
      </c>
      <c r="I31" s="27"/>
      <c r="J31" s="28">
        <f>+'Proposed Rates'!D74</f>
        <v>-4.4000000000000002E-4</v>
      </c>
      <c r="K31" s="25">
        <f t="shared" si="17"/>
        <v>470</v>
      </c>
      <c r="L31" s="26">
        <f t="shared" si="9"/>
        <v>-0.20680000000000001</v>
      </c>
      <c r="M31" s="27"/>
      <c r="N31" s="30">
        <f t="shared" si="10"/>
        <v>-0.20680000000000001</v>
      </c>
      <c r="O31" s="31" t="str">
        <f t="shared" si="11"/>
        <v/>
      </c>
      <c r="Q31" s="28"/>
      <c r="R31" s="25">
        <f t="shared" si="18"/>
        <v>470</v>
      </c>
      <c r="S31" s="26">
        <f t="shared" si="12"/>
        <v>0</v>
      </c>
      <c r="T31" s="27"/>
      <c r="U31" s="30">
        <f t="shared" si="1"/>
        <v>0.20680000000000001</v>
      </c>
      <c r="V31" s="31">
        <f t="shared" si="2"/>
        <v>-1</v>
      </c>
      <c r="X31" s="28"/>
      <c r="Y31" s="25">
        <f t="shared" si="19"/>
        <v>470</v>
      </c>
      <c r="Z31" s="26">
        <f t="shared" si="13"/>
        <v>0</v>
      </c>
      <c r="AA31" s="27"/>
      <c r="AB31" s="30">
        <f t="shared" si="3"/>
        <v>0</v>
      </c>
      <c r="AC31" s="31" t="str">
        <f t="shared" si="4"/>
        <v/>
      </c>
      <c r="AE31" s="28"/>
      <c r="AF31" s="25">
        <f t="shared" si="20"/>
        <v>470</v>
      </c>
      <c r="AG31" s="26">
        <f t="shared" si="14"/>
        <v>0</v>
      </c>
      <c r="AH31" s="27"/>
      <c r="AI31" s="30">
        <f t="shared" si="5"/>
        <v>0</v>
      </c>
      <c r="AJ31" s="31" t="str">
        <f t="shared" si="6"/>
        <v/>
      </c>
      <c r="AL31" s="28"/>
      <c r="AM31" s="25">
        <f t="shared" si="21"/>
        <v>470</v>
      </c>
      <c r="AN31" s="26">
        <f t="shared" si="15"/>
        <v>0</v>
      </c>
      <c r="AO31" s="27"/>
      <c r="AP31" s="30">
        <f t="shared" si="7"/>
        <v>0</v>
      </c>
      <c r="AQ31" s="31" t="str">
        <f t="shared" si="8"/>
        <v/>
      </c>
    </row>
    <row r="32" spans="2:43" x14ac:dyDescent="0.2">
      <c r="B32" s="33"/>
      <c r="C32" s="21"/>
      <c r="D32" s="22"/>
      <c r="E32" s="23"/>
      <c r="F32" s="24"/>
      <c r="G32" s="25">
        <f t="shared" si="16"/>
        <v>470</v>
      </c>
      <c r="H32" s="26">
        <f t="shared" si="0"/>
        <v>0</v>
      </c>
      <c r="I32" s="27"/>
      <c r="J32" s="28"/>
      <c r="K32" s="25">
        <f t="shared" si="17"/>
        <v>470</v>
      </c>
      <c r="L32" s="26">
        <f t="shared" si="9"/>
        <v>0</v>
      </c>
      <c r="M32" s="27"/>
      <c r="N32" s="30">
        <f t="shared" si="10"/>
        <v>0</v>
      </c>
      <c r="O32" s="31" t="str">
        <f t="shared" si="11"/>
        <v/>
      </c>
      <c r="Q32" s="28"/>
      <c r="R32" s="25">
        <f t="shared" si="18"/>
        <v>470</v>
      </c>
      <c r="S32" s="26">
        <f t="shared" si="12"/>
        <v>0</v>
      </c>
      <c r="T32" s="27"/>
      <c r="U32" s="30">
        <f t="shared" si="1"/>
        <v>0</v>
      </c>
      <c r="V32" s="31" t="str">
        <f t="shared" si="2"/>
        <v/>
      </c>
      <c r="X32" s="28"/>
      <c r="Y32" s="25">
        <f t="shared" si="19"/>
        <v>470</v>
      </c>
      <c r="Z32" s="26">
        <f t="shared" si="13"/>
        <v>0</v>
      </c>
      <c r="AA32" s="27"/>
      <c r="AB32" s="30">
        <f t="shared" si="3"/>
        <v>0</v>
      </c>
      <c r="AC32" s="31" t="str">
        <f t="shared" si="4"/>
        <v/>
      </c>
      <c r="AE32" s="28"/>
      <c r="AF32" s="25">
        <f t="shared" si="20"/>
        <v>470</v>
      </c>
      <c r="AG32" s="26">
        <f t="shared" si="14"/>
        <v>0</v>
      </c>
      <c r="AH32" s="27"/>
      <c r="AI32" s="30">
        <f t="shared" si="5"/>
        <v>0</v>
      </c>
      <c r="AJ32" s="31" t="str">
        <f t="shared" si="6"/>
        <v/>
      </c>
      <c r="AL32" s="28"/>
      <c r="AM32" s="25">
        <f t="shared" si="21"/>
        <v>470</v>
      </c>
      <c r="AN32" s="26">
        <f t="shared" si="15"/>
        <v>0</v>
      </c>
      <c r="AO32" s="27"/>
      <c r="AP32" s="30">
        <f t="shared" si="7"/>
        <v>0</v>
      </c>
      <c r="AQ32" s="31" t="str">
        <f t="shared" si="8"/>
        <v/>
      </c>
    </row>
    <row r="33" spans="2:43" x14ac:dyDescent="0.2">
      <c r="B33" s="33"/>
      <c r="C33" s="21"/>
      <c r="D33" s="22"/>
      <c r="E33" s="23"/>
      <c r="F33" s="24"/>
      <c r="G33" s="25">
        <f t="shared" si="16"/>
        <v>470</v>
      </c>
      <c r="H33" s="26">
        <f t="shared" si="0"/>
        <v>0</v>
      </c>
      <c r="I33" s="27"/>
      <c r="J33" s="28"/>
      <c r="K33" s="25">
        <f t="shared" si="17"/>
        <v>470</v>
      </c>
      <c r="L33" s="26">
        <f t="shared" si="9"/>
        <v>0</v>
      </c>
      <c r="M33" s="27"/>
      <c r="N33" s="30">
        <f t="shared" si="10"/>
        <v>0</v>
      </c>
      <c r="O33" s="31" t="str">
        <f t="shared" si="11"/>
        <v/>
      </c>
      <c r="Q33" s="28"/>
      <c r="R33" s="25">
        <f t="shared" si="18"/>
        <v>470</v>
      </c>
      <c r="S33" s="26">
        <f t="shared" si="12"/>
        <v>0</v>
      </c>
      <c r="T33" s="27"/>
      <c r="U33" s="30">
        <f t="shared" si="1"/>
        <v>0</v>
      </c>
      <c r="V33" s="31" t="str">
        <f t="shared" si="2"/>
        <v/>
      </c>
      <c r="X33" s="28"/>
      <c r="Y33" s="25">
        <f t="shared" si="19"/>
        <v>470</v>
      </c>
      <c r="Z33" s="26">
        <f t="shared" si="13"/>
        <v>0</v>
      </c>
      <c r="AA33" s="27"/>
      <c r="AB33" s="30">
        <f t="shared" si="3"/>
        <v>0</v>
      </c>
      <c r="AC33" s="31" t="str">
        <f t="shared" si="4"/>
        <v/>
      </c>
      <c r="AE33" s="28"/>
      <c r="AF33" s="25">
        <f t="shared" si="20"/>
        <v>470</v>
      </c>
      <c r="AG33" s="26">
        <f t="shared" si="14"/>
        <v>0</v>
      </c>
      <c r="AH33" s="27"/>
      <c r="AI33" s="30">
        <f t="shared" si="5"/>
        <v>0</v>
      </c>
      <c r="AJ33" s="31" t="str">
        <f t="shared" si="6"/>
        <v/>
      </c>
      <c r="AL33" s="28"/>
      <c r="AM33" s="25">
        <f t="shared" si="21"/>
        <v>470</v>
      </c>
      <c r="AN33" s="26">
        <f t="shared" si="15"/>
        <v>0</v>
      </c>
      <c r="AO33" s="27"/>
      <c r="AP33" s="30">
        <f t="shared" si="7"/>
        <v>0</v>
      </c>
      <c r="AQ33" s="31" t="str">
        <f t="shared" si="8"/>
        <v/>
      </c>
    </row>
    <row r="34" spans="2:43" x14ac:dyDescent="0.2">
      <c r="B34" s="33"/>
      <c r="C34" s="21"/>
      <c r="D34" s="22"/>
      <c r="E34" s="23"/>
      <c r="F34" s="24"/>
      <c r="G34" s="25">
        <f t="shared" si="16"/>
        <v>470</v>
      </c>
      <c r="H34" s="26">
        <f t="shared" si="0"/>
        <v>0</v>
      </c>
      <c r="I34" s="27"/>
      <c r="J34" s="28"/>
      <c r="K34" s="25">
        <f t="shared" si="17"/>
        <v>470</v>
      </c>
      <c r="L34" s="26">
        <f t="shared" si="9"/>
        <v>0</v>
      </c>
      <c r="M34" s="27"/>
      <c r="N34" s="30">
        <f t="shared" si="10"/>
        <v>0</v>
      </c>
      <c r="O34" s="31" t="str">
        <f t="shared" si="11"/>
        <v/>
      </c>
      <c r="Q34" s="28"/>
      <c r="R34" s="25">
        <f t="shared" si="18"/>
        <v>470</v>
      </c>
      <c r="S34" s="26">
        <f t="shared" si="12"/>
        <v>0</v>
      </c>
      <c r="T34" s="27"/>
      <c r="U34" s="30">
        <f t="shared" si="1"/>
        <v>0</v>
      </c>
      <c r="V34" s="31" t="str">
        <f t="shared" si="2"/>
        <v/>
      </c>
      <c r="X34" s="28"/>
      <c r="Y34" s="25">
        <f t="shared" si="19"/>
        <v>470</v>
      </c>
      <c r="Z34" s="26">
        <f t="shared" si="13"/>
        <v>0</v>
      </c>
      <c r="AA34" s="27"/>
      <c r="AB34" s="30">
        <f t="shared" si="3"/>
        <v>0</v>
      </c>
      <c r="AC34" s="31" t="str">
        <f t="shared" si="4"/>
        <v/>
      </c>
      <c r="AE34" s="28"/>
      <c r="AF34" s="25">
        <f t="shared" si="20"/>
        <v>470</v>
      </c>
      <c r="AG34" s="26">
        <f t="shared" si="14"/>
        <v>0</v>
      </c>
      <c r="AH34" s="27"/>
      <c r="AI34" s="30">
        <f t="shared" si="5"/>
        <v>0</v>
      </c>
      <c r="AJ34" s="31" t="str">
        <f t="shared" si="6"/>
        <v/>
      </c>
      <c r="AL34" s="28"/>
      <c r="AM34" s="25">
        <f t="shared" si="21"/>
        <v>470</v>
      </c>
      <c r="AN34" s="26">
        <f t="shared" si="15"/>
        <v>0</v>
      </c>
      <c r="AO34" s="27"/>
      <c r="AP34" s="30">
        <f t="shared" si="7"/>
        <v>0</v>
      </c>
      <c r="AQ34" s="31" t="str">
        <f t="shared" si="8"/>
        <v/>
      </c>
    </row>
    <row r="35" spans="2:43" x14ac:dyDescent="0.2">
      <c r="B35" s="33"/>
      <c r="C35" s="21"/>
      <c r="D35" s="22"/>
      <c r="E35" s="23"/>
      <c r="F35" s="24"/>
      <c r="G35" s="25">
        <f t="shared" si="16"/>
        <v>470</v>
      </c>
      <c r="H35" s="26">
        <f t="shared" si="0"/>
        <v>0</v>
      </c>
      <c r="I35" s="27"/>
      <c r="J35" s="28"/>
      <c r="K35" s="25">
        <f t="shared" si="17"/>
        <v>470</v>
      </c>
      <c r="L35" s="26">
        <f t="shared" si="9"/>
        <v>0</v>
      </c>
      <c r="M35" s="27"/>
      <c r="N35" s="30">
        <f t="shared" si="10"/>
        <v>0</v>
      </c>
      <c r="O35" s="31" t="str">
        <f t="shared" si="11"/>
        <v/>
      </c>
      <c r="Q35" s="28"/>
      <c r="R35" s="25">
        <f t="shared" si="18"/>
        <v>470</v>
      </c>
      <c r="S35" s="26">
        <f t="shared" si="12"/>
        <v>0</v>
      </c>
      <c r="T35" s="27"/>
      <c r="U35" s="30">
        <f t="shared" si="1"/>
        <v>0</v>
      </c>
      <c r="V35" s="31" t="str">
        <f t="shared" si="2"/>
        <v/>
      </c>
      <c r="X35" s="28"/>
      <c r="Y35" s="25">
        <f t="shared" si="19"/>
        <v>470</v>
      </c>
      <c r="Z35" s="26">
        <f t="shared" si="13"/>
        <v>0</v>
      </c>
      <c r="AA35" s="27"/>
      <c r="AB35" s="30">
        <f t="shared" si="3"/>
        <v>0</v>
      </c>
      <c r="AC35" s="31" t="str">
        <f t="shared" si="4"/>
        <v/>
      </c>
      <c r="AE35" s="28"/>
      <c r="AF35" s="25">
        <f t="shared" si="20"/>
        <v>470</v>
      </c>
      <c r="AG35" s="26">
        <f t="shared" si="14"/>
        <v>0</v>
      </c>
      <c r="AH35" s="27"/>
      <c r="AI35" s="30">
        <f t="shared" si="5"/>
        <v>0</v>
      </c>
      <c r="AJ35" s="31" t="str">
        <f t="shared" si="6"/>
        <v/>
      </c>
      <c r="AL35" s="28"/>
      <c r="AM35" s="25">
        <f t="shared" si="21"/>
        <v>470</v>
      </c>
      <c r="AN35" s="26">
        <f t="shared" si="15"/>
        <v>0</v>
      </c>
      <c r="AO35" s="27"/>
      <c r="AP35" s="30">
        <f t="shared" si="7"/>
        <v>0</v>
      </c>
      <c r="AQ35" s="31" t="str">
        <f t="shared" si="8"/>
        <v/>
      </c>
    </row>
    <row r="36" spans="2:43" x14ac:dyDescent="0.2">
      <c r="B36" s="33"/>
      <c r="C36" s="21"/>
      <c r="D36" s="22"/>
      <c r="E36" s="23"/>
      <c r="F36" s="24"/>
      <c r="G36" s="25">
        <f t="shared" si="16"/>
        <v>470</v>
      </c>
      <c r="H36" s="26">
        <f t="shared" si="0"/>
        <v>0</v>
      </c>
      <c r="I36" s="27"/>
      <c r="J36" s="28"/>
      <c r="K36" s="25">
        <f t="shared" si="17"/>
        <v>470</v>
      </c>
      <c r="L36" s="26">
        <f t="shared" si="9"/>
        <v>0</v>
      </c>
      <c r="M36" s="27"/>
      <c r="N36" s="30">
        <f t="shared" si="10"/>
        <v>0</v>
      </c>
      <c r="O36" s="31" t="str">
        <f t="shared" si="11"/>
        <v/>
      </c>
      <c r="Q36" s="28"/>
      <c r="R36" s="25">
        <f t="shared" si="18"/>
        <v>470</v>
      </c>
      <c r="S36" s="26">
        <f t="shared" si="12"/>
        <v>0</v>
      </c>
      <c r="T36" s="27"/>
      <c r="U36" s="30">
        <f t="shared" si="1"/>
        <v>0</v>
      </c>
      <c r="V36" s="31" t="str">
        <f t="shared" si="2"/>
        <v/>
      </c>
      <c r="X36" s="28"/>
      <c r="Y36" s="25">
        <f t="shared" si="19"/>
        <v>470</v>
      </c>
      <c r="Z36" s="26">
        <f t="shared" si="13"/>
        <v>0</v>
      </c>
      <c r="AA36" s="27"/>
      <c r="AB36" s="30">
        <f t="shared" si="3"/>
        <v>0</v>
      </c>
      <c r="AC36" s="31" t="str">
        <f t="shared" si="4"/>
        <v/>
      </c>
      <c r="AE36" s="28"/>
      <c r="AF36" s="25">
        <f t="shared" si="20"/>
        <v>470</v>
      </c>
      <c r="AG36" s="26">
        <f t="shared" si="14"/>
        <v>0</v>
      </c>
      <c r="AH36" s="27"/>
      <c r="AI36" s="30">
        <f t="shared" si="5"/>
        <v>0</v>
      </c>
      <c r="AJ36" s="31" t="str">
        <f t="shared" si="6"/>
        <v/>
      </c>
      <c r="AL36" s="28"/>
      <c r="AM36" s="25">
        <f t="shared" si="21"/>
        <v>470</v>
      </c>
      <c r="AN36" s="26">
        <f t="shared" si="15"/>
        <v>0</v>
      </c>
      <c r="AO36" s="27"/>
      <c r="AP36" s="30">
        <f t="shared" si="7"/>
        <v>0</v>
      </c>
      <c r="AQ36" s="31" t="str">
        <f t="shared" si="8"/>
        <v/>
      </c>
    </row>
    <row r="37" spans="2:43" x14ac:dyDescent="0.2">
      <c r="B37" s="33"/>
      <c r="C37" s="21"/>
      <c r="D37" s="22"/>
      <c r="E37" s="23"/>
      <c r="F37" s="24"/>
      <c r="G37" s="25">
        <f t="shared" si="16"/>
        <v>470</v>
      </c>
      <c r="H37" s="26">
        <f t="shared" si="0"/>
        <v>0</v>
      </c>
      <c r="I37" s="27"/>
      <c r="J37" s="28"/>
      <c r="K37" s="25">
        <f t="shared" si="17"/>
        <v>470</v>
      </c>
      <c r="L37" s="26">
        <f t="shared" si="9"/>
        <v>0</v>
      </c>
      <c r="M37" s="27"/>
      <c r="N37" s="30">
        <f t="shared" si="10"/>
        <v>0</v>
      </c>
      <c r="O37" s="31" t="str">
        <f t="shared" si="11"/>
        <v/>
      </c>
      <c r="Q37" s="28"/>
      <c r="R37" s="25">
        <f t="shared" si="18"/>
        <v>470</v>
      </c>
      <c r="S37" s="26">
        <f t="shared" si="12"/>
        <v>0</v>
      </c>
      <c r="T37" s="27"/>
      <c r="U37" s="30">
        <f t="shared" si="1"/>
        <v>0</v>
      </c>
      <c r="V37" s="31" t="str">
        <f t="shared" si="2"/>
        <v/>
      </c>
      <c r="X37" s="28"/>
      <c r="Y37" s="25">
        <f t="shared" si="19"/>
        <v>470</v>
      </c>
      <c r="Z37" s="26">
        <f t="shared" si="13"/>
        <v>0</v>
      </c>
      <c r="AA37" s="27"/>
      <c r="AB37" s="30">
        <f t="shared" si="3"/>
        <v>0</v>
      </c>
      <c r="AC37" s="31" t="str">
        <f t="shared" si="4"/>
        <v/>
      </c>
      <c r="AE37" s="28"/>
      <c r="AF37" s="25">
        <f t="shared" si="20"/>
        <v>470</v>
      </c>
      <c r="AG37" s="26">
        <f t="shared" si="14"/>
        <v>0</v>
      </c>
      <c r="AH37" s="27"/>
      <c r="AI37" s="30">
        <f t="shared" si="5"/>
        <v>0</v>
      </c>
      <c r="AJ37" s="31" t="str">
        <f t="shared" si="6"/>
        <v/>
      </c>
      <c r="AL37" s="28"/>
      <c r="AM37" s="25">
        <f t="shared" si="21"/>
        <v>470</v>
      </c>
      <c r="AN37" s="26">
        <f t="shared" si="15"/>
        <v>0</v>
      </c>
      <c r="AO37" s="27"/>
      <c r="AP37" s="30">
        <f t="shared" si="7"/>
        <v>0</v>
      </c>
      <c r="AQ37" s="31" t="str">
        <f t="shared" si="8"/>
        <v/>
      </c>
    </row>
    <row r="38" spans="2:43" x14ac:dyDescent="0.2">
      <c r="B38" s="33"/>
      <c r="C38" s="21"/>
      <c r="D38" s="22"/>
      <c r="E38" s="23"/>
      <c r="F38" s="24"/>
      <c r="G38" s="25">
        <f t="shared" si="16"/>
        <v>470</v>
      </c>
      <c r="H38" s="26">
        <f t="shared" si="0"/>
        <v>0</v>
      </c>
      <c r="I38" s="27"/>
      <c r="J38" s="28"/>
      <c r="K38" s="25">
        <f t="shared" si="17"/>
        <v>470</v>
      </c>
      <c r="L38" s="26">
        <f t="shared" si="9"/>
        <v>0</v>
      </c>
      <c r="M38" s="27"/>
      <c r="N38" s="30">
        <f t="shared" si="10"/>
        <v>0</v>
      </c>
      <c r="O38" s="31" t="str">
        <f t="shared" si="11"/>
        <v/>
      </c>
      <c r="Q38" s="28"/>
      <c r="R38" s="25">
        <f t="shared" si="18"/>
        <v>470</v>
      </c>
      <c r="S38" s="26">
        <f t="shared" si="12"/>
        <v>0</v>
      </c>
      <c r="T38" s="27"/>
      <c r="U38" s="30">
        <f t="shared" si="1"/>
        <v>0</v>
      </c>
      <c r="V38" s="31" t="str">
        <f t="shared" si="2"/>
        <v/>
      </c>
      <c r="X38" s="28"/>
      <c r="Y38" s="25">
        <f t="shared" si="19"/>
        <v>470</v>
      </c>
      <c r="Z38" s="26">
        <f t="shared" si="13"/>
        <v>0</v>
      </c>
      <c r="AA38" s="27"/>
      <c r="AB38" s="30">
        <f t="shared" si="3"/>
        <v>0</v>
      </c>
      <c r="AC38" s="31" t="str">
        <f t="shared" si="4"/>
        <v/>
      </c>
      <c r="AE38" s="28"/>
      <c r="AF38" s="25">
        <f t="shared" si="20"/>
        <v>470</v>
      </c>
      <c r="AG38" s="26">
        <f t="shared" si="14"/>
        <v>0</v>
      </c>
      <c r="AH38" s="27"/>
      <c r="AI38" s="30">
        <f t="shared" si="5"/>
        <v>0</v>
      </c>
      <c r="AJ38" s="31" t="str">
        <f t="shared" si="6"/>
        <v/>
      </c>
      <c r="AL38" s="28"/>
      <c r="AM38" s="25">
        <f t="shared" si="21"/>
        <v>470</v>
      </c>
      <c r="AN38" s="26">
        <f t="shared" si="15"/>
        <v>0</v>
      </c>
      <c r="AO38" s="27"/>
      <c r="AP38" s="30">
        <f t="shared" si="7"/>
        <v>0</v>
      </c>
      <c r="AQ38" s="31" t="str">
        <f t="shared" si="8"/>
        <v/>
      </c>
    </row>
    <row r="39" spans="2:43" s="45" customFormat="1" x14ac:dyDescent="0.2">
      <c r="B39" s="34" t="s">
        <v>33</v>
      </c>
      <c r="C39" s="35"/>
      <c r="D39" s="36"/>
      <c r="E39" s="35"/>
      <c r="F39" s="37"/>
      <c r="G39" s="38"/>
      <c r="H39" s="39">
        <f>SUM(H23:H38)</f>
        <v>14.722999999999999</v>
      </c>
      <c r="I39" s="40"/>
      <c r="J39" s="41"/>
      <c r="K39" s="42"/>
      <c r="L39" s="39">
        <f>SUM(L23:L38)</f>
        <v>14.5062</v>
      </c>
      <c r="M39" s="40"/>
      <c r="N39" s="43">
        <f t="shared" si="10"/>
        <v>-0.21679999999999922</v>
      </c>
      <c r="O39" s="44">
        <f t="shared" si="11"/>
        <v>-1.4725259797595546E-2</v>
      </c>
      <c r="Q39" s="41"/>
      <c r="R39" s="42"/>
      <c r="S39" s="39">
        <f>SUM(S23:S38)</f>
        <v>15.174999999999999</v>
      </c>
      <c r="T39" s="40"/>
      <c r="U39" s="43">
        <f t="shared" si="1"/>
        <v>0.66879999999999917</v>
      </c>
      <c r="V39" s="44">
        <f t="shared" si="2"/>
        <v>4.6104424315120372E-2</v>
      </c>
      <c r="X39" s="41"/>
      <c r="Y39" s="42"/>
      <c r="Z39" s="39">
        <f>SUM(Z23:Z38)</f>
        <v>15.828000000000001</v>
      </c>
      <c r="AA39" s="40"/>
      <c r="AB39" s="43">
        <f t="shared" si="3"/>
        <v>0.65300000000000225</v>
      </c>
      <c r="AC39" s="44">
        <f t="shared" si="4"/>
        <v>4.3031301482701963E-2</v>
      </c>
      <c r="AE39" s="41"/>
      <c r="AF39" s="42"/>
      <c r="AG39" s="39">
        <f>SUM(AG23:AG38)</f>
        <v>16.404</v>
      </c>
      <c r="AH39" s="40"/>
      <c r="AI39" s="43">
        <f t="shared" si="5"/>
        <v>0.57599999999999874</v>
      </c>
      <c r="AJ39" s="44">
        <f t="shared" si="6"/>
        <v>3.6391205458680735E-2</v>
      </c>
      <c r="AL39" s="41"/>
      <c r="AM39" s="42"/>
      <c r="AN39" s="39">
        <f>SUM(AN23:AN38)</f>
        <v>16.597999999999999</v>
      </c>
      <c r="AO39" s="40"/>
      <c r="AP39" s="43">
        <f t="shared" si="7"/>
        <v>0.19399999999999906</v>
      </c>
      <c r="AQ39" s="44">
        <f t="shared" si="8"/>
        <v>1.1826383808827058E-2</v>
      </c>
    </row>
    <row r="40" spans="2:43" ht="38.25" x14ac:dyDescent="0.2">
      <c r="B40" s="46" t="str">
        <f>+'&gt;50 (100)'!B40</f>
        <v>Deferral/Variance Account Disposition Rate Rider Class 1</v>
      </c>
      <c r="C40" s="21"/>
      <c r="D40" s="22" t="s">
        <v>30</v>
      </c>
      <c r="E40" s="23"/>
      <c r="F40" s="24">
        <v>0</v>
      </c>
      <c r="G40" s="25">
        <f t="shared" ref="G40:G43" si="22">$F$18</f>
        <v>470</v>
      </c>
      <c r="H40" s="26">
        <f>G40*F40</f>
        <v>0</v>
      </c>
      <c r="I40" s="27"/>
      <c r="J40" s="28">
        <f>+'Proposed Rates'!D45</f>
        <v>-8.4500000000000005E-4</v>
      </c>
      <c r="K40" s="25">
        <f t="shared" ref="K40:K43" si="23">$F$18</f>
        <v>470</v>
      </c>
      <c r="L40" s="26">
        <f>K40*J40</f>
        <v>-0.39715</v>
      </c>
      <c r="M40" s="27"/>
      <c r="N40" s="30">
        <f>L40-H40</f>
        <v>-0.39715</v>
      </c>
      <c r="O40" s="31" t="str">
        <f>IF((H40)=0,"",(N40/H40))</f>
        <v/>
      </c>
      <c r="Q40" s="28"/>
      <c r="R40" s="25">
        <f t="shared" ref="R40:R43" si="24">$F$18</f>
        <v>470</v>
      </c>
      <c r="S40" s="26">
        <f>R40*Q40</f>
        <v>0</v>
      </c>
      <c r="T40" s="27"/>
      <c r="U40" s="30">
        <f t="shared" si="1"/>
        <v>0.39715</v>
      </c>
      <c r="V40" s="31">
        <f t="shared" si="2"/>
        <v>-1</v>
      </c>
      <c r="X40" s="28"/>
      <c r="Y40" s="25">
        <f t="shared" ref="Y40:Y43" si="25">$F$18</f>
        <v>470</v>
      </c>
      <c r="Z40" s="26">
        <f>Y40*X40</f>
        <v>0</v>
      </c>
      <c r="AA40" s="27"/>
      <c r="AB40" s="30">
        <f t="shared" si="3"/>
        <v>0</v>
      </c>
      <c r="AC40" s="31" t="str">
        <f t="shared" si="4"/>
        <v/>
      </c>
      <c r="AE40" s="28"/>
      <c r="AF40" s="25">
        <f t="shared" ref="AF40:AF43" si="26">$F$18</f>
        <v>470</v>
      </c>
      <c r="AG40" s="26">
        <f>AF40*AE40</f>
        <v>0</v>
      </c>
      <c r="AH40" s="27"/>
      <c r="AI40" s="30">
        <f t="shared" si="5"/>
        <v>0</v>
      </c>
      <c r="AJ40" s="31" t="str">
        <f t="shared" si="6"/>
        <v/>
      </c>
      <c r="AL40" s="28"/>
      <c r="AM40" s="25">
        <f t="shared" ref="AM40:AM43" si="27">$F$18</f>
        <v>470</v>
      </c>
      <c r="AN40" s="26">
        <f>AM40*AL40</f>
        <v>0</v>
      </c>
      <c r="AO40" s="27"/>
      <c r="AP40" s="30">
        <f t="shared" si="7"/>
        <v>0</v>
      </c>
      <c r="AQ40" s="31" t="str">
        <f t="shared" si="8"/>
        <v/>
      </c>
    </row>
    <row r="41" spans="2:43" ht="38.25" x14ac:dyDescent="0.2">
      <c r="B41" s="46" t="str">
        <f>+'&gt;50 (100)'!B41</f>
        <v>Deferral/Variance Account Disposition Rate Rider Class 2</v>
      </c>
      <c r="C41" s="21"/>
      <c r="D41" s="22" t="s">
        <v>30</v>
      </c>
      <c r="E41" s="23"/>
      <c r="F41" s="24"/>
      <c r="G41" s="25">
        <f t="shared" si="22"/>
        <v>470</v>
      </c>
      <c r="H41" s="26">
        <f t="shared" ref="H41:H45" si="28">G41*F41</f>
        <v>0</v>
      </c>
      <c r="I41" s="47"/>
      <c r="J41" s="28">
        <f>+'Proposed Rates'!D59</f>
        <v>-4.0000000000000003E-5</v>
      </c>
      <c r="K41" s="25">
        <f t="shared" si="23"/>
        <v>470</v>
      </c>
      <c r="L41" s="26">
        <f t="shared" ref="L41:L45" si="29">K41*J41</f>
        <v>-1.8800000000000001E-2</v>
      </c>
      <c r="M41" s="48"/>
      <c r="N41" s="30">
        <f t="shared" ref="N41:N45" si="30">L41-H41</f>
        <v>-1.8800000000000001E-2</v>
      </c>
      <c r="O41" s="31" t="str">
        <f t="shared" ref="O41:O65" si="31">IF((H41)=0,"",(N41/H41))</f>
        <v/>
      </c>
      <c r="Q41" s="28"/>
      <c r="R41" s="25">
        <f t="shared" si="24"/>
        <v>470</v>
      </c>
      <c r="S41" s="26">
        <f t="shared" ref="S41:S43" si="32">R41*Q41</f>
        <v>0</v>
      </c>
      <c r="T41" s="48"/>
      <c r="U41" s="30">
        <f t="shared" si="1"/>
        <v>1.8800000000000001E-2</v>
      </c>
      <c r="V41" s="31">
        <f t="shared" si="2"/>
        <v>-1</v>
      </c>
      <c r="X41" s="28"/>
      <c r="Y41" s="25">
        <f t="shared" si="25"/>
        <v>470</v>
      </c>
      <c r="Z41" s="26">
        <f t="shared" ref="Z41:Z43" si="33">Y41*X41</f>
        <v>0</v>
      </c>
      <c r="AA41" s="48"/>
      <c r="AB41" s="30">
        <f t="shared" si="3"/>
        <v>0</v>
      </c>
      <c r="AC41" s="31" t="str">
        <f t="shared" si="4"/>
        <v/>
      </c>
      <c r="AE41" s="28"/>
      <c r="AF41" s="25">
        <f t="shared" si="26"/>
        <v>470</v>
      </c>
      <c r="AG41" s="26">
        <f t="shared" ref="AG41:AG43" si="34">AF41*AE41</f>
        <v>0</v>
      </c>
      <c r="AH41" s="48"/>
      <c r="AI41" s="30">
        <f t="shared" si="5"/>
        <v>0</v>
      </c>
      <c r="AJ41" s="31" t="str">
        <f t="shared" si="6"/>
        <v/>
      </c>
      <c r="AL41" s="28"/>
      <c r="AM41" s="25">
        <f t="shared" si="27"/>
        <v>470</v>
      </c>
      <c r="AN41" s="26">
        <f t="shared" ref="AN41:AN43" si="35">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
        <v>30</v>
      </c>
      <c r="E42" s="23"/>
      <c r="F42" s="24"/>
      <c r="G42" s="25">
        <f t="shared" si="22"/>
        <v>470</v>
      </c>
      <c r="H42" s="26">
        <f t="shared" si="28"/>
        <v>0</v>
      </c>
      <c r="I42" s="47"/>
      <c r="J42" s="28"/>
      <c r="K42" s="25">
        <f t="shared" si="23"/>
        <v>470</v>
      </c>
      <c r="L42" s="26">
        <f t="shared" si="29"/>
        <v>0</v>
      </c>
      <c r="M42" s="48"/>
      <c r="N42" s="30">
        <f t="shared" si="30"/>
        <v>0</v>
      </c>
      <c r="O42" s="31" t="str">
        <f t="shared" si="31"/>
        <v/>
      </c>
      <c r="Q42" s="28"/>
      <c r="R42" s="25">
        <f t="shared" si="24"/>
        <v>470</v>
      </c>
      <c r="S42" s="26">
        <f t="shared" si="32"/>
        <v>0</v>
      </c>
      <c r="T42" s="48"/>
      <c r="U42" s="30">
        <f t="shared" si="1"/>
        <v>0</v>
      </c>
      <c r="V42" s="31" t="str">
        <f t="shared" si="2"/>
        <v/>
      </c>
      <c r="X42" s="28"/>
      <c r="Y42" s="25">
        <f t="shared" si="25"/>
        <v>470</v>
      </c>
      <c r="Z42" s="26">
        <f t="shared" si="33"/>
        <v>0</v>
      </c>
      <c r="AA42" s="48"/>
      <c r="AB42" s="30">
        <f t="shared" si="3"/>
        <v>0</v>
      </c>
      <c r="AC42" s="31" t="str">
        <f t="shared" si="4"/>
        <v/>
      </c>
      <c r="AE42" s="28"/>
      <c r="AF42" s="25">
        <f t="shared" si="26"/>
        <v>470</v>
      </c>
      <c r="AG42" s="26">
        <f t="shared" si="34"/>
        <v>0</v>
      </c>
      <c r="AH42" s="48"/>
      <c r="AI42" s="30">
        <f t="shared" si="5"/>
        <v>0</v>
      </c>
      <c r="AJ42" s="31" t="str">
        <f t="shared" si="6"/>
        <v/>
      </c>
      <c r="AL42" s="28"/>
      <c r="AM42" s="25">
        <f t="shared" si="27"/>
        <v>470</v>
      </c>
      <c r="AN42" s="26">
        <f t="shared" si="35"/>
        <v>0</v>
      </c>
      <c r="AO42" s="48"/>
      <c r="AP42" s="30">
        <f t="shared" si="7"/>
        <v>0</v>
      </c>
      <c r="AQ42" s="31" t="str">
        <f t="shared" si="8"/>
        <v/>
      </c>
    </row>
    <row r="43" spans="2:43" ht="38.25" x14ac:dyDescent="0.2">
      <c r="B43" s="46" t="str">
        <f>+'&gt;50 (100)'!B43</f>
        <v>Deferral / Variance Accounts Balances (excluding Global Adj.) - NON-WMP</v>
      </c>
      <c r="C43" s="21"/>
      <c r="D43" s="22" t="s">
        <v>30</v>
      </c>
      <c r="E43" s="23"/>
      <c r="F43" s="24"/>
      <c r="G43" s="25">
        <f t="shared" si="22"/>
        <v>470</v>
      </c>
      <c r="H43" s="26">
        <f t="shared" si="28"/>
        <v>0</v>
      </c>
      <c r="I43" s="47"/>
      <c r="J43" s="28">
        <f>+'Proposed Rates'!D104</f>
        <v>-1.5089999999999999E-3</v>
      </c>
      <c r="K43" s="25">
        <f t="shared" si="23"/>
        <v>470</v>
      </c>
      <c r="L43" s="26">
        <f t="shared" si="29"/>
        <v>-0.70922999999999992</v>
      </c>
      <c r="M43" s="48"/>
      <c r="N43" s="30">
        <f t="shared" si="30"/>
        <v>-0.70922999999999992</v>
      </c>
      <c r="O43" s="31" t="str">
        <f t="shared" si="31"/>
        <v/>
      </c>
      <c r="Q43" s="28"/>
      <c r="R43" s="25">
        <f t="shared" si="24"/>
        <v>470</v>
      </c>
      <c r="S43" s="26">
        <f t="shared" si="32"/>
        <v>0</v>
      </c>
      <c r="T43" s="48"/>
      <c r="U43" s="30">
        <f t="shared" si="1"/>
        <v>0.70922999999999992</v>
      </c>
      <c r="V43" s="31">
        <f t="shared" si="2"/>
        <v>-1</v>
      </c>
      <c r="X43" s="28"/>
      <c r="Y43" s="25">
        <f t="shared" si="25"/>
        <v>470</v>
      </c>
      <c r="Z43" s="26">
        <f t="shared" si="33"/>
        <v>0</v>
      </c>
      <c r="AA43" s="48"/>
      <c r="AB43" s="30">
        <f t="shared" si="3"/>
        <v>0</v>
      </c>
      <c r="AC43" s="31" t="str">
        <f t="shared" si="4"/>
        <v/>
      </c>
      <c r="AE43" s="28"/>
      <c r="AF43" s="25">
        <f t="shared" si="26"/>
        <v>470</v>
      </c>
      <c r="AG43" s="26">
        <f t="shared" si="34"/>
        <v>0</v>
      </c>
      <c r="AH43" s="48"/>
      <c r="AI43" s="30">
        <f t="shared" si="5"/>
        <v>0</v>
      </c>
      <c r="AJ43" s="31" t="str">
        <f t="shared" si="6"/>
        <v/>
      </c>
      <c r="AL43" s="28"/>
      <c r="AM43" s="25">
        <f t="shared" si="27"/>
        <v>470</v>
      </c>
      <c r="AN43" s="26">
        <f t="shared" si="35"/>
        <v>0</v>
      </c>
      <c r="AO43" s="48"/>
      <c r="AP43" s="30">
        <f t="shared" si="7"/>
        <v>0</v>
      </c>
      <c r="AQ43" s="31" t="str">
        <f t="shared" si="8"/>
        <v/>
      </c>
    </row>
    <row r="44" spans="2:43" x14ac:dyDescent="0.2">
      <c r="B44" s="49" t="s">
        <v>35</v>
      </c>
      <c r="C44" s="21"/>
      <c r="D44" s="22" t="s">
        <v>30</v>
      </c>
      <c r="E44" s="23"/>
      <c r="F44" s="50">
        <v>6.0000000000000002E-5</v>
      </c>
      <c r="G44" s="51">
        <f>$F$18+G45</f>
        <v>486.82600000000002</v>
      </c>
      <c r="H44" s="26">
        <f>G44*F44</f>
        <v>2.9209560000000002E-2</v>
      </c>
      <c r="I44" s="27"/>
      <c r="J44" s="50">
        <v>6.0000000000000002E-5</v>
      </c>
      <c r="K44" s="51">
        <f>+$G$44</f>
        <v>486.82600000000002</v>
      </c>
      <c r="L44" s="26">
        <f>K44*J44</f>
        <v>2.9209560000000002E-2</v>
      </c>
      <c r="M44" s="27"/>
      <c r="N44" s="30">
        <f>L44-H44</f>
        <v>0</v>
      </c>
      <c r="O44" s="31">
        <f>IF((H44)=0,"",(N44/H44))</f>
        <v>0</v>
      </c>
      <c r="Q44" s="50">
        <v>6.0000000000000002E-5</v>
      </c>
      <c r="R44" s="51">
        <f>+$G$44</f>
        <v>486.82600000000002</v>
      </c>
      <c r="S44" s="26">
        <f>R44*Q44</f>
        <v>2.9209560000000002E-2</v>
      </c>
      <c r="T44" s="27"/>
      <c r="U44" s="30">
        <f t="shared" si="1"/>
        <v>0</v>
      </c>
      <c r="V44" s="31">
        <f t="shared" si="2"/>
        <v>0</v>
      </c>
      <c r="X44" s="50">
        <v>6.0000000000000002E-5</v>
      </c>
      <c r="Y44" s="51">
        <f>+$G$44</f>
        <v>486.82600000000002</v>
      </c>
      <c r="Z44" s="26">
        <f>Y44*X44</f>
        <v>2.9209560000000002E-2</v>
      </c>
      <c r="AA44" s="27"/>
      <c r="AB44" s="30">
        <f t="shared" si="3"/>
        <v>0</v>
      </c>
      <c r="AC44" s="31">
        <f t="shared" si="4"/>
        <v>0</v>
      </c>
      <c r="AE44" s="50">
        <v>6.0000000000000002E-5</v>
      </c>
      <c r="AF44" s="51">
        <f>+$G$44</f>
        <v>486.82600000000002</v>
      </c>
      <c r="AG44" s="26">
        <f>AF44*AE44</f>
        <v>2.9209560000000002E-2</v>
      </c>
      <c r="AH44" s="27"/>
      <c r="AI44" s="30">
        <f t="shared" si="5"/>
        <v>0</v>
      </c>
      <c r="AJ44" s="31">
        <f t="shared" si="6"/>
        <v>0</v>
      </c>
      <c r="AL44" s="50">
        <v>6.0000000000000002E-5</v>
      </c>
      <c r="AM44" s="51">
        <f>+$G$44</f>
        <v>486.82600000000002</v>
      </c>
      <c r="AN44" s="26">
        <f>AM44*AL44</f>
        <v>2.9209560000000002E-2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16.826000000000022</v>
      </c>
      <c r="H45" s="26">
        <f t="shared" si="28"/>
        <v>1.7186076400000023</v>
      </c>
      <c r="I45" s="27"/>
      <c r="J45" s="55">
        <f>0.64*$J$55+0.18*$J$56+0.18*$J$57</f>
        <v>0.10214000000000001</v>
      </c>
      <c r="K45" s="54">
        <f>$F$18*(1+$J$74)-$F$18</f>
        <v>15.745000000000061</v>
      </c>
      <c r="L45" s="26">
        <f t="shared" si="29"/>
        <v>1.6081943000000065</v>
      </c>
      <c r="M45" s="27"/>
      <c r="N45" s="30">
        <f t="shared" si="30"/>
        <v>-0.11041333999999581</v>
      </c>
      <c r="O45" s="31">
        <f t="shared" si="31"/>
        <v>-6.4245810055863398E-2</v>
      </c>
      <c r="Q45" s="55">
        <f>0.64*$Q$55+0.18*$Q$56+0.18*$Q$57</f>
        <v>0.10214000000000001</v>
      </c>
      <c r="R45" s="54">
        <f>$F$18*(1+Q74)-$F$18</f>
        <v>15.745000000000061</v>
      </c>
      <c r="S45" s="26">
        <f t="shared" ref="S45" si="36">R45*Q45</f>
        <v>1.6081943000000065</v>
      </c>
      <c r="T45" s="27"/>
      <c r="U45" s="30">
        <f t="shared" si="1"/>
        <v>0</v>
      </c>
      <c r="V45" s="31">
        <f t="shared" si="2"/>
        <v>0</v>
      </c>
      <c r="X45" s="55">
        <f>0.64*$X$55+0.18*$X$56+0.18*$X$57</f>
        <v>0.10214000000000001</v>
      </c>
      <c r="Y45" s="54">
        <f>$F$18*(1+X74)-$F$18</f>
        <v>15.745000000000061</v>
      </c>
      <c r="Z45" s="26">
        <f t="shared" ref="Z45" si="37">Y45*X45</f>
        <v>1.6081943000000065</v>
      </c>
      <c r="AA45" s="27"/>
      <c r="AB45" s="30">
        <f t="shared" si="3"/>
        <v>0</v>
      </c>
      <c r="AC45" s="31">
        <f t="shared" si="4"/>
        <v>0</v>
      </c>
      <c r="AE45" s="55">
        <f>0.64*$AE$55+0.18*$AE$56+0.18*$AE$57</f>
        <v>0.10214000000000001</v>
      </c>
      <c r="AF45" s="54">
        <f>$F$18*(1+AE74)-$F$18</f>
        <v>15.745000000000061</v>
      </c>
      <c r="AG45" s="26">
        <f t="shared" ref="AG45" si="38">AF45*AE45</f>
        <v>1.6081943000000065</v>
      </c>
      <c r="AH45" s="27"/>
      <c r="AI45" s="30">
        <f t="shared" si="5"/>
        <v>0</v>
      </c>
      <c r="AJ45" s="31">
        <f t="shared" si="6"/>
        <v>0</v>
      </c>
      <c r="AL45" s="55">
        <f>0.64*$AL$55+0.18*$AL$56+0.18*$AL$57</f>
        <v>0.10214000000000001</v>
      </c>
      <c r="AM45" s="54">
        <f>$F$18*(1+AL74)-$F$18</f>
        <v>15.745000000000061</v>
      </c>
      <c r="AN45" s="26">
        <f t="shared" ref="AN45" si="39">AM45*AL45</f>
        <v>1.6081943000000065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31"/>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16.470817200000003</v>
      </c>
      <c r="I47" s="40"/>
      <c r="J47" s="59"/>
      <c r="K47" s="61"/>
      <c r="L47" s="60">
        <f>SUM(L40:L46)+L39</f>
        <v>15.018423860000006</v>
      </c>
      <c r="M47" s="40"/>
      <c r="N47" s="43">
        <f t="shared" ref="N47:N65" si="40">L47-H47</f>
        <v>-1.4523933399999969</v>
      </c>
      <c r="O47" s="44">
        <f t="shared" si="31"/>
        <v>-8.8179798389116756E-2</v>
      </c>
      <c r="Q47" s="59"/>
      <c r="R47" s="61"/>
      <c r="S47" s="60">
        <f>SUM(S40:S46)+S39</f>
        <v>16.812403860000007</v>
      </c>
      <c r="T47" s="40"/>
      <c r="U47" s="43">
        <f t="shared" si="1"/>
        <v>1.7939800000000012</v>
      </c>
      <c r="V47" s="44">
        <f t="shared" si="2"/>
        <v>0.11945194893440705</v>
      </c>
      <c r="X47" s="59"/>
      <c r="Y47" s="61"/>
      <c r="Z47" s="60">
        <f>SUM(Z40:Z46)+Z39</f>
        <v>17.465403860000009</v>
      </c>
      <c r="AA47" s="40"/>
      <c r="AB47" s="43">
        <f t="shared" si="3"/>
        <v>0.65300000000000225</v>
      </c>
      <c r="AC47" s="44">
        <f t="shared" si="4"/>
        <v>3.8840370802275148E-2</v>
      </c>
      <c r="AE47" s="59"/>
      <c r="AF47" s="61"/>
      <c r="AG47" s="60">
        <f>SUM(AG40:AG46)+AG39</f>
        <v>18.041403860000006</v>
      </c>
      <c r="AH47" s="40"/>
      <c r="AI47" s="43">
        <f t="shared" si="5"/>
        <v>0.57599999999999696</v>
      </c>
      <c r="AJ47" s="44">
        <f t="shared" si="6"/>
        <v>3.2979483590366669E-2</v>
      </c>
      <c r="AL47" s="59"/>
      <c r="AM47" s="61"/>
      <c r="AN47" s="60">
        <f>SUM(AN40:AN46)+AN39</f>
        <v>18.235403860000005</v>
      </c>
      <c r="AO47" s="40"/>
      <c r="AP47" s="43">
        <f t="shared" si="7"/>
        <v>0.19399999999999906</v>
      </c>
      <c r="AQ47" s="44">
        <f t="shared" si="8"/>
        <v>1.0753043471862006E-2</v>
      </c>
    </row>
    <row r="48" spans="2:43" x14ac:dyDescent="0.2">
      <c r="B48" s="27" t="s">
        <v>39</v>
      </c>
      <c r="C48" s="27"/>
      <c r="D48" s="22" t="s">
        <v>30</v>
      </c>
      <c r="E48" s="63"/>
      <c r="F48" s="28">
        <v>7.0000000000000001E-3</v>
      </c>
      <c r="G48" s="64">
        <f>F18*(1+F74)</f>
        <v>486.82600000000002</v>
      </c>
      <c r="H48" s="26">
        <f>G48*F48</f>
        <v>3.4077820000000001</v>
      </c>
      <c r="I48" s="27"/>
      <c r="J48" s="28">
        <f>+F48</f>
        <v>7.0000000000000001E-3</v>
      </c>
      <c r="K48" s="64">
        <f>$F$18*(1+J74)</f>
        <v>485.74500000000006</v>
      </c>
      <c r="L48" s="26">
        <f>K48*J48</f>
        <v>3.4002150000000007</v>
      </c>
      <c r="M48" s="27"/>
      <c r="N48" s="30">
        <f t="shared" si="40"/>
        <v>-7.5669999999994353E-3</v>
      </c>
      <c r="O48" s="31">
        <f t="shared" si="31"/>
        <v>-2.2205058891676273E-3</v>
      </c>
      <c r="Q48" s="28">
        <f>+$J48</f>
        <v>7.0000000000000001E-3</v>
      </c>
      <c r="R48" s="64">
        <f>$F$18*(1+Q74)</f>
        <v>485.74500000000006</v>
      </c>
      <c r="S48" s="26">
        <f>R48*Q48</f>
        <v>3.4002150000000007</v>
      </c>
      <c r="T48" s="27"/>
      <c r="U48" s="30">
        <f t="shared" si="1"/>
        <v>0</v>
      </c>
      <c r="V48" s="31">
        <f t="shared" si="2"/>
        <v>0</v>
      </c>
      <c r="X48" s="28">
        <f>+$J48</f>
        <v>7.0000000000000001E-3</v>
      </c>
      <c r="Y48" s="64">
        <f>$F$18*(1+X74)</f>
        <v>485.74500000000006</v>
      </c>
      <c r="Z48" s="26">
        <f>Y48*X48</f>
        <v>3.4002150000000007</v>
      </c>
      <c r="AA48" s="27"/>
      <c r="AB48" s="30">
        <f t="shared" si="3"/>
        <v>0</v>
      </c>
      <c r="AC48" s="31">
        <f t="shared" si="4"/>
        <v>0</v>
      </c>
      <c r="AE48" s="28">
        <f>+$J48</f>
        <v>7.0000000000000001E-3</v>
      </c>
      <c r="AF48" s="64">
        <f>$F$18*(1+AE74)</f>
        <v>485.74500000000006</v>
      </c>
      <c r="AG48" s="26">
        <f>AF48*AE48</f>
        <v>3.4002150000000007</v>
      </c>
      <c r="AH48" s="27"/>
      <c r="AI48" s="30">
        <f t="shared" si="5"/>
        <v>0</v>
      </c>
      <c r="AJ48" s="31">
        <f t="shared" si="6"/>
        <v>0</v>
      </c>
      <c r="AL48" s="28">
        <f>+$J48</f>
        <v>7.0000000000000001E-3</v>
      </c>
      <c r="AM48" s="64">
        <f>$F$18*(1+AL74)</f>
        <v>485.74500000000006</v>
      </c>
      <c r="AN48" s="26">
        <f>AM48*AL48</f>
        <v>3.4002150000000007</v>
      </c>
      <c r="AO48" s="27"/>
      <c r="AP48" s="30">
        <f t="shared" si="7"/>
        <v>0</v>
      </c>
      <c r="AQ48" s="31">
        <f t="shared" si="8"/>
        <v>0</v>
      </c>
    </row>
    <row r="49" spans="2:43" ht="25.5" x14ac:dyDescent="0.2">
      <c r="B49" s="66" t="s">
        <v>40</v>
      </c>
      <c r="C49" s="27"/>
      <c r="D49" s="22" t="s">
        <v>30</v>
      </c>
      <c r="E49" s="63"/>
      <c r="F49" s="28">
        <v>4.0000000000000001E-3</v>
      </c>
      <c r="G49" s="64">
        <f>+G48</f>
        <v>486.82600000000002</v>
      </c>
      <c r="H49" s="26">
        <f>G49*F49</f>
        <v>1.9473040000000001</v>
      </c>
      <c r="I49" s="27"/>
      <c r="J49" s="28">
        <f>+F49</f>
        <v>4.0000000000000001E-3</v>
      </c>
      <c r="K49" s="64">
        <f>+K48</f>
        <v>485.74500000000006</v>
      </c>
      <c r="L49" s="26">
        <f>K49*J49</f>
        <v>1.9429800000000004</v>
      </c>
      <c r="M49" s="27"/>
      <c r="N49" s="30">
        <f t="shared" si="40"/>
        <v>-4.3239999999997725E-3</v>
      </c>
      <c r="O49" s="31">
        <f t="shared" si="31"/>
        <v>-2.2205058891676759E-3</v>
      </c>
      <c r="Q49" s="28">
        <f>+$J49</f>
        <v>4.0000000000000001E-3</v>
      </c>
      <c r="R49" s="64">
        <f>+R48</f>
        <v>485.74500000000006</v>
      </c>
      <c r="S49" s="26">
        <f>R49*Q49</f>
        <v>1.9429800000000004</v>
      </c>
      <c r="T49" s="27"/>
      <c r="U49" s="30">
        <f t="shared" si="1"/>
        <v>0</v>
      </c>
      <c r="V49" s="31">
        <f t="shared" si="2"/>
        <v>0</v>
      </c>
      <c r="X49" s="28">
        <f>+$J49</f>
        <v>4.0000000000000001E-3</v>
      </c>
      <c r="Y49" s="64">
        <f>+Y48</f>
        <v>485.74500000000006</v>
      </c>
      <c r="Z49" s="26">
        <f>Y49*X49</f>
        <v>1.9429800000000004</v>
      </c>
      <c r="AA49" s="27"/>
      <c r="AB49" s="30">
        <f t="shared" si="3"/>
        <v>0</v>
      </c>
      <c r="AC49" s="31">
        <f t="shared" si="4"/>
        <v>0</v>
      </c>
      <c r="AE49" s="28">
        <f>+$J49</f>
        <v>4.0000000000000001E-3</v>
      </c>
      <c r="AF49" s="64">
        <f>+AF48</f>
        <v>485.74500000000006</v>
      </c>
      <c r="AG49" s="26">
        <f>AF49*AE49</f>
        <v>1.9429800000000004</v>
      </c>
      <c r="AH49" s="27"/>
      <c r="AI49" s="30">
        <f t="shared" si="5"/>
        <v>0</v>
      </c>
      <c r="AJ49" s="31">
        <f t="shared" si="6"/>
        <v>0</v>
      </c>
      <c r="AL49" s="28">
        <f>+$J49</f>
        <v>4.0000000000000001E-3</v>
      </c>
      <c r="AM49" s="64">
        <f>+AM48</f>
        <v>485.74500000000006</v>
      </c>
      <c r="AN49" s="26">
        <f>AM49*AL49</f>
        <v>1.9429800000000004</v>
      </c>
      <c r="AO49" s="27"/>
      <c r="AP49" s="30">
        <f t="shared" si="7"/>
        <v>0</v>
      </c>
      <c r="AQ49" s="31">
        <f t="shared" si="8"/>
        <v>0</v>
      </c>
    </row>
    <row r="50" spans="2:43" ht="25.5" x14ac:dyDescent="0.2">
      <c r="B50" s="56" t="s">
        <v>41</v>
      </c>
      <c r="C50" s="35"/>
      <c r="D50" s="35"/>
      <c r="E50" s="35"/>
      <c r="F50" s="67"/>
      <c r="G50" s="59"/>
      <c r="H50" s="60">
        <f>SUM(H47:H49)</f>
        <v>21.825903200000003</v>
      </c>
      <c r="I50" s="68"/>
      <c r="J50" s="69"/>
      <c r="K50" s="59"/>
      <c r="L50" s="60">
        <f>SUM(L47:L49)</f>
        <v>20.361618860000007</v>
      </c>
      <c r="M50" s="68"/>
      <c r="N50" s="43">
        <f t="shared" si="40"/>
        <v>-1.4642843399999954</v>
      </c>
      <c r="O50" s="44">
        <f t="shared" si="31"/>
        <v>-6.7089289574050484E-2</v>
      </c>
      <c r="Q50" s="69"/>
      <c r="R50" s="59"/>
      <c r="S50" s="60">
        <f>SUM(S47:S49)</f>
        <v>22.155598860000005</v>
      </c>
      <c r="T50" s="68"/>
      <c r="U50" s="43">
        <f t="shared" si="1"/>
        <v>1.7939799999999977</v>
      </c>
      <c r="V50" s="44">
        <f t="shared" si="2"/>
        <v>8.8105961138690972E-2</v>
      </c>
      <c r="X50" s="69"/>
      <c r="Y50" s="59"/>
      <c r="Z50" s="60">
        <f>SUM(Z47:Z49)</f>
        <v>22.808598860000011</v>
      </c>
      <c r="AA50" s="68"/>
      <c r="AB50" s="43">
        <f t="shared" si="3"/>
        <v>0.6530000000000058</v>
      </c>
      <c r="AC50" s="44">
        <f t="shared" si="4"/>
        <v>2.9473362653218108E-2</v>
      </c>
      <c r="AE50" s="69"/>
      <c r="AF50" s="59"/>
      <c r="AG50" s="60">
        <f>SUM(AG47:AG49)</f>
        <v>23.384598860000004</v>
      </c>
      <c r="AH50" s="68"/>
      <c r="AI50" s="43">
        <f t="shared" si="5"/>
        <v>0.57599999999999341</v>
      </c>
      <c r="AJ50" s="44">
        <f t="shared" si="6"/>
        <v>2.525363366401864E-2</v>
      </c>
      <c r="AL50" s="69"/>
      <c r="AM50" s="59"/>
      <c r="AN50" s="60">
        <f>SUM(AN47:AN49)</f>
        <v>23.578598860000007</v>
      </c>
      <c r="AO50" s="68"/>
      <c r="AP50" s="43">
        <f t="shared" si="7"/>
        <v>0.19400000000000261</v>
      </c>
      <c r="AQ50" s="44">
        <f t="shared" si="8"/>
        <v>8.2960584939451298E-3</v>
      </c>
    </row>
    <row r="51" spans="2:43" ht="25.5" x14ac:dyDescent="0.2">
      <c r="B51" s="71" t="s">
        <v>42</v>
      </c>
      <c r="C51" s="21"/>
      <c r="D51" s="22" t="s">
        <v>30</v>
      </c>
      <c r="E51" s="23"/>
      <c r="F51" s="72">
        <v>4.4000000000000003E-3</v>
      </c>
      <c r="G51" s="64">
        <f>+G48</f>
        <v>486.82600000000002</v>
      </c>
      <c r="H51" s="73">
        <f t="shared" ref="H51:H57" si="41">G51*F51</f>
        <v>2.1420344</v>
      </c>
      <c r="I51" s="27"/>
      <c r="J51" s="72">
        <v>4.4000000000000003E-3</v>
      </c>
      <c r="K51" s="64">
        <f>+K48</f>
        <v>485.74500000000006</v>
      </c>
      <c r="L51" s="73">
        <f t="shared" ref="L51:L57" si="42">K51*J51</f>
        <v>2.1372780000000002</v>
      </c>
      <c r="M51" s="27"/>
      <c r="N51" s="30">
        <f t="shared" si="40"/>
        <v>-4.7563999999997719E-3</v>
      </c>
      <c r="O51" s="74">
        <f t="shared" si="31"/>
        <v>-2.2205058891676863E-3</v>
      </c>
      <c r="Q51" s="72">
        <f>+J51</f>
        <v>4.4000000000000003E-3</v>
      </c>
      <c r="R51" s="64">
        <f>+R48</f>
        <v>485.74500000000006</v>
      </c>
      <c r="S51" s="73">
        <f t="shared" ref="S51:S57" si="43">R51*Q51</f>
        <v>2.1372780000000002</v>
      </c>
      <c r="T51" s="27"/>
      <c r="U51" s="30">
        <f t="shared" si="1"/>
        <v>0</v>
      </c>
      <c r="V51" s="74">
        <f t="shared" si="2"/>
        <v>0</v>
      </c>
      <c r="X51" s="72">
        <f>+Q51</f>
        <v>4.4000000000000003E-3</v>
      </c>
      <c r="Y51" s="64">
        <f>+Y48</f>
        <v>485.74500000000006</v>
      </c>
      <c r="Z51" s="73">
        <f t="shared" ref="Z51:Z57" si="44">Y51*X51</f>
        <v>2.1372780000000002</v>
      </c>
      <c r="AA51" s="27"/>
      <c r="AB51" s="30">
        <f t="shared" si="3"/>
        <v>0</v>
      </c>
      <c r="AC51" s="74">
        <f t="shared" si="4"/>
        <v>0</v>
      </c>
      <c r="AE51" s="72">
        <f>+X51</f>
        <v>4.4000000000000003E-3</v>
      </c>
      <c r="AF51" s="64">
        <f>+AF48</f>
        <v>485.74500000000006</v>
      </c>
      <c r="AG51" s="73">
        <f t="shared" ref="AG51:AG57" si="45">AF51*AE51</f>
        <v>2.1372780000000002</v>
      </c>
      <c r="AH51" s="27"/>
      <c r="AI51" s="30">
        <f t="shared" si="5"/>
        <v>0</v>
      </c>
      <c r="AJ51" s="74">
        <f t="shared" si="6"/>
        <v>0</v>
      </c>
      <c r="AL51" s="72">
        <f>+AE51</f>
        <v>4.4000000000000003E-3</v>
      </c>
      <c r="AM51" s="64">
        <f>+AM48</f>
        <v>485.74500000000006</v>
      </c>
      <c r="AN51" s="73">
        <f t="shared" ref="AN51:AN57" si="46">AM51*AL51</f>
        <v>2.1372780000000002</v>
      </c>
      <c r="AO51" s="27"/>
      <c r="AP51" s="30">
        <f t="shared" si="7"/>
        <v>0</v>
      </c>
      <c r="AQ51" s="74">
        <f t="shared" si="8"/>
        <v>0</v>
      </c>
    </row>
    <row r="52" spans="2:43" ht="25.5" x14ac:dyDescent="0.2">
      <c r="B52" s="71" t="s">
        <v>43</v>
      </c>
      <c r="C52" s="21"/>
      <c r="D52" s="22" t="s">
        <v>30</v>
      </c>
      <c r="E52" s="23"/>
      <c r="F52" s="72">
        <v>1.2999999999999999E-3</v>
      </c>
      <c r="G52" s="64">
        <f>+G48</f>
        <v>486.82600000000002</v>
      </c>
      <c r="H52" s="73">
        <f t="shared" si="41"/>
        <v>0.63287380000000004</v>
      </c>
      <c r="I52" s="27"/>
      <c r="J52" s="72">
        <v>1.2999999999999999E-3</v>
      </c>
      <c r="K52" s="64">
        <f>+K48</f>
        <v>485.74500000000006</v>
      </c>
      <c r="L52" s="73">
        <f t="shared" si="42"/>
        <v>0.6314685000000001</v>
      </c>
      <c r="M52" s="27"/>
      <c r="N52" s="30">
        <f t="shared" si="40"/>
        <v>-1.4052999999999427E-3</v>
      </c>
      <c r="O52" s="74">
        <f t="shared" si="31"/>
        <v>-2.2205058891677024E-3</v>
      </c>
      <c r="Q52" s="72">
        <f>+J52</f>
        <v>1.2999999999999999E-3</v>
      </c>
      <c r="R52" s="64">
        <f>+R48</f>
        <v>485.74500000000006</v>
      </c>
      <c r="S52" s="73">
        <f t="shared" si="43"/>
        <v>0.6314685000000001</v>
      </c>
      <c r="T52" s="27"/>
      <c r="U52" s="30">
        <f t="shared" si="1"/>
        <v>0</v>
      </c>
      <c r="V52" s="74">
        <f t="shared" si="2"/>
        <v>0</v>
      </c>
      <c r="X52" s="72">
        <f>+Q52</f>
        <v>1.2999999999999999E-3</v>
      </c>
      <c r="Y52" s="64">
        <f>+Y48</f>
        <v>485.74500000000006</v>
      </c>
      <c r="Z52" s="73">
        <f t="shared" si="44"/>
        <v>0.6314685000000001</v>
      </c>
      <c r="AA52" s="27"/>
      <c r="AB52" s="30">
        <f t="shared" si="3"/>
        <v>0</v>
      </c>
      <c r="AC52" s="74">
        <f t="shared" si="4"/>
        <v>0</v>
      </c>
      <c r="AE52" s="72">
        <f>+X52</f>
        <v>1.2999999999999999E-3</v>
      </c>
      <c r="AF52" s="64">
        <f>+AF48</f>
        <v>485.74500000000006</v>
      </c>
      <c r="AG52" s="73">
        <f t="shared" si="45"/>
        <v>0.6314685000000001</v>
      </c>
      <c r="AH52" s="27"/>
      <c r="AI52" s="30">
        <f t="shared" si="5"/>
        <v>0</v>
      </c>
      <c r="AJ52" s="74">
        <f t="shared" si="6"/>
        <v>0</v>
      </c>
      <c r="AL52" s="72">
        <f>+AE52</f>
        <v>1.2999999999999999E-3</v>
      </c>
      <c r="AM52" s="64">
        <f>+AM48</f>
        <v>485.74500000000006</v>
      </c>
      <c r="AN52" s="73">
        <f t="shared" si="46"/>
        <v>0.6314685000000001</v>
      </c>
      <c r="AO52" s="27"/>
      <c r="AP52" s="30">
        <f t="shared" si="7"/>
        <v>0</v>
      </c>
      <c r="AQ52" s="74">
        <f t="shared" si="8"/>
        <v>0</v>
      </c>
    </row>
    <row r="53" spans="2:43" x14ac:dyDescent="0.2">
      <c r="B53" s="21" t="s">
        <v>44</v>
      </c>
      <c r="C53" s="21"/>
      <c r="D53" s="22" t="s">
        <v>27</v>
      </c>
      <c r="E53" s="23"/>
      <c r="F53" s="72">
        <v>0.25</v>
      </c>
      <c r="G53" s="25">
        <v>1</v>
      </c>
      <c r="H53" s="73">
        <f t="shared" si="41"/>
        <v>0.25</v>
      </c>
      <c r="I53" s="27"/>
      <c r="J53" s="72">
        <v>0.25</v>
      </c>
      <c r="K53" s="29">
        <v>1</v>
      </c>
      <c r="L53" s="73">
        <f t="shared" si="42"/>
        <v>0.25</v>
      </c>
      <c r="M53" s="27"/>
      <c r="N53" s="30">
        <f t="shared" si="40"/>
        <v>0</v>
      </c>
      <c r="O53" s="74">
        <f t="shared" si="31"/>
        <v>0</v>
      </c>
      <c r="Q53" s="72">
        <v>0.25</v>
      </c>
      <c r="R53" s="29">
        <v>1</v>
      </c>
      <c r="S53" s="73">
        <f t="shared" si="43"/>
        <v>0.25</v>
      </c>
      <c r="T53" s="27"/>
      <c r="U53" s="30">
        <f t="shared" si="1"/>
        <v>0</v>
      </c>
      <c r="V53" s="74">
        <f t="shared" si="2"/>
        <v>0</v>
      </c>
      <c r="X53" s="72">
        <v>0.25</v>
      </c>
      <c r="Y53" s="29">
        <v>1</v>
      </c>
      <c r="Z53" s="73">
        <f t="shared" si="44"/>
        <v>0.25</v>
      </c>
      <c r="AA53" s="27"/>
      <c r="AB53" s="30">
        <f t="shared" si="3"/>
        <v>0</v>
      </c>
      <c r="AC53" s="74">
        <f t="shared" si="4"/>
        <v>0</v>
      </c>
      <c r="AE53" s="72">
        <v>0.25</v>
      </c>
      <c r="AF53" s="29">
        <v>1</v>
      </c>
      <c r="AG53" s="73">
        <f t="shared" si="45"/>
        <v>0.25</v>
      </c>
      <c r="AH53" s="27"/>
      <c r="AI53" s="30">
        <f t="shared" si="5"/>
        <v>0</v>
      </c>
      <c r="AJ53" s="74">
        <f t="shared" si="6"/>
        <v>0</v>
      </c>
      <c r="AL53" s="72">
        <v>0.25</v>
      </c>
      <c r="AM53" s="29">
        <v>1</v>
      </c>
      <c r="AN53" s="73">
        <f t="shared" si="46"/>
        <v>0.25</v>
      </c>
      <c r="AO53" s="27"/>
      <c r="AP53" s="30">
        <f t="shared" si="7"/>
        <v>0</v>
      </c>
      <c r="AQ53" s="74">
        <f t="shared" si="8"/>
        <v>0</v>
      </c>
    </row>
    <row r="54" spans="2:43" x14ac:dyDescent="0.2">
      <c r="B54" s="21" t="s">
        <v>45</v>
      </c>
      <c r="C54" s="21"/>
      <c r="D54" s="22"/>
      <c r="E54" s="23"/>
      <c r="F54" s="72">
        <v>6.94E-3</v>
      </c>
      <c r="G54" s="75">
        <f>$F$18</f>
        <v>470</v>
      </c>
      <c r="H54" s="73">
        <f t="shared" si="41"/>
        <v>3.2618</v>
      </c>
      <c r="I54" s="27"/>
      <c r="J54" s="72">
        <f>+F54</f>
        <v>6.94E-3</v>
      </c>
      <c r="K54" s="76">
        <f>$F$18</f>
        <v>470</v>
      </c>
      <c r="L54" s="73">
        <f t="shared" si="42"/>
        <v>3.2618</v>
      </c>
      <c r="M54" s="27"/>
      <c r="N54" s="30">
        <f t="shared" si="40"/>
        <v>0</v>
      </c>
      <c r="O54" s="74">
        <f t="shared" si="31"/>
        <v>0</v>
      </c>
      <c r="Q54" s="72">
        <f>+J54</f>
        <v>6.94E-3</v>
      </c>
      <c r="R54" s="76">
        <f>$F$18</f>
        <v>470</v>
      </c>
      <c r="S54" s="73">
        <f t="shared" si="43"/>
        <v>3.2618</v>
      </c>
      <c r="T54" s="27"/>
      <c r="U54" s="30">
        <f t="shared" si="1"/>
        <v>0</v>
      </c>
      <c r="V54" s="74">
        <f t="shared" si="2"/>
        <v>0</v>
      </c>
      <c r="X54" s="72">
        <f>+Q54</f>
        <v>6.94E-3</v>
      </c>
      <c r="Y54" s="76">
        <f>$F$18</f>
        <v>470</v>
      </c>
      <c r="Z54" s="73">
        <f t="shared" si="44"/>
        <v>3.2618</v>
      </c>
      <c r="AA54" s="27"/>
      <c r="AB54" s="30">
        <f t="shared" si="3"/>
        <v>0</v>
      </c>
      <c r="AC54" s="74">
        <f t="shared" si="4"/>
        <v>0</v>
      </c>
      <c r="AE54" s="72">
        <f>+X54</f>
        <v>6.94E-3</v>
      </c>
      <c r="AF54" s="76">
        <f>$F$18</f>
        <v>470</v>
      </c>
      <c r="AG54" s="73">
        <f t="shared" si="45"/>
        <v>3.2618</v>
      </c>
      <c r="AH54" s="27"/>
      <c r="AI54" s="30">
        <f t="shared" si="5"/>
        <v>0</v>
      </c>
      <c r="AJ54" s="74">
        <f t="shared" si="6"/>
        <v>0</v>
      </c>
      <c r="AL54" s="72">
        <f>+AE54</f>
        <v>6.94E-3</v>
      </c>
      <c r="AM54" s="76">
        <f>$F$18</f>
        <v>470</v>
      </c>
      <c r="AN54" s="73">
        <f t="shared" si="46"/>
        <v>3.2618</v>
      </c>
      <c r="AO54" s="27"/>
      <c r="AP54" s="30">
        <f t="shared" si="7"/>
        <v>0</v>
      </c>
      <c r="AQ54" s="74">
        <f t="shared" si="8"/>
        <v>0</v>
      </c>
    </row>
    <row r="55" spans="2:43" x14ac:dyDescent="0.2">
      <c r="B55" s="49" t="s">
        <v>46</v>
      </c>
      <c r="C55" s="21"/>
      <c r="D55" s="22"/>
      <c r="E55" s="23"/>
      <c r="F55" s="72">
        <v>0.08</v>
      </c>
      <c r="G55" s="77">
        <f>0.64*$F$18</f>
        <v>300.8</v>
      </c>
      <c r="H55" s="73">
        <f t="shared" si="41"/>
        <v>24.064</v>
      </c>
      <c r="I55" s="27"/>
      <c r="J55" s="72">
        <v>0.08</v>
      </c>
      <c r="K55" s="77">
        <f>$G$55</f>
        <v>300.8</v>
      </c>
      <c r="L55" s="73">
        <f t="shared" si="42"/>
        <v>24.064</v>
      </c>
      <c r="M55" s="27"/>
      <c r="N55" s="30">
        <f t="shared" si="40"/>
        <v>0</v>
      </c>
      <c r="O55" s="74">
        <f t="shared" si="31"/>
        <v>0</v>
      </c>
      <c r="Q55" s="72">
        <v>0.08</v>
      </c>
      <c r="R55" s="77">
        <f>$G$55</f>
        <v>300.8</v>
      </c>
      <c r="S55" s="73">
        <f t="shared" si="43"/>
        <v>24.064</v>
      </c>
      <c r="T55" s="27"/>
      <c r="U55" s="30">
        <f t="shared" si="1"/>
        <v>0</v>
      </c>
      <c r="V55" s="74">
        <f t="shared" si="2"/>
        <v>0</v>
      </c>
      <c r="X55" s="72">
        <v>0.08</v>
      </c>
      <c r="Y55" s="77">
        <f>$G$55</f>
        <v>300.8</v>
      </c>
      <c r="Z55" s="73">
        <f t="shared" si="44"/>
        <v>24.064</v>
      </c>
      <c r="AA55" s="27"/>
      <c r="AB55" s="30">
        <f t="shared" si="3"/>
        <v>0</v>
      </c>
      <c r="AC55" s="74">
        <f t="shared" si="4"/>
        <v>0</v>
      </c>
      <c r="AE55" s="72">
        <v>0.08</v>
      </c>
      <c r="AF55" s="77">
        <f>$G$55</f>
        <v>300.8</v>
      </c>
      <c r="AG55" s="73">
        <f t="shared" si="45"/>
        <v>24.064</v>
      </c>
      <c r="AH55" s="27"/>
      <c r="AI55" s="30">
        <f t="shared" si="5"/>
        <v>0</v>
      </c>
      <c r="AJ55" s="74">
        <f t="shared" si="6"/>
        <v>0</v>
      </c>
      <c r="AL55" s="72">
        <v>0.08</v>
      </c>
      <c r="AM55" s="77">
        <f>$G$55</f>
        <v>300.8</v>
      </c>
      <c r="AN55" s="73">
        <f t="shared" si="46"/>
        <v>24.064</v>
      </c>
      <c r="AO55" s="27"/>
      <c r="AP55" s="30">
        <f t="shared" si="7"/>
        <v>0</v>
      </c>
      <c r="AQ55" s="74">
        <f t="shared" si="8"/>
        <v>0</v>
      </c>
    </row>
    <row r="56" spans="2:43" x14ac:dyDescent="0.2">
      <c r="B56" s="49" t="s">
        <v>47</v>
      </c>
      <c r="C56" s="21"/>
      <c r="D56" s="22"/>
      <c r="E56" s="23"/>
      <c r="F56" s="72">
        <v>0.122</v>
      </c>
      <c r="G56" s="77">
        <f>0.18*$F$18</f>
        <v>84.6</v>
      </c>
      <c r="H56" s="73">
        <f t="shared" si="41"/>
        <v>10.321199999999999</v>
      </c>
      <c r="I56" s="27"/>
      <c r="J56" s="72">
        <v>0.122</v>
      </c>
      <c r="K56" s="77">
        <f>$G$56</f>
        <v>84.6</v>
      </c>
      <c r="L56" s="73">
        <f t="shared" si="42"/>
        <v>10.321199999999999</v>
      </c>
      <c r="M56" s="27"/>
      <c r="N56" s="30">
        <f t="shared" si="40"/>
        <v>0</v>
      </c>
      <c r="O56" s="74">
        <f t="shared" si="31"/>
        <v>0</v>
      </c>
      <c r="Q56" s="72">
        <v>0.122</v>
      </c>
      <c r="R56" s="77">
        <f>$G$56</f>
        <v>84.6</v>
      </c>
      <c r="S56" s="73">
        <f t="shared" si="43"/>
        <v>10.321199999999999</v>
      </c>
      <c r="T56" s="27"/>
      <c r="U56" s="30">
        <f t="shared" si="1"/>
        <v>0</v>
      </c>
      <c r="V56" s="74">
        <f t="shared" si="2"/>
        <v>0</v>
      </c>
      <c r="X56" s="72">
        <v>0.122</v>
      </c>
      <c r="Y56" s="77">
        <f>$G$56</f>
        <v>84.6</v>
      </c>
      <c r="Z56" s="73">
        <f t="shared" si="44"/>
        <v>10.321199999999999</v>
      </c>
      <c r="AA56" s="27"/>
      <c r="AB56" s="30">
        <f t="shared" si="3"/>
        <v>0</v>
      </c>
      <c r="AC56" s="74">
        <f t="shared" si="4"/>
        <v>0</v>
      </c>
      <c r="AE56" s="72">
        <v>0.122</v>
      </c>
      <c r="AF56" s="77">
        <f>$G$56</f>
        <v>84.6</v>
      </c>
      <c r="AG56" s="73">
        <f t="shared" si="45"/>
        <v>10.321199999999999</v>
      </c>
      <c r="AH56" s="27"/>
      <c r="AI56" s="30">
        <f t="shared" si="5"/>
        <v>0</v>
      </c>
      <c r="AJ56" s="74">
        <f t="shared" si="6"/>
        <v>0</v>
      </c>
      <c r="AL56" s="72">
        <v>0.122</v>
      </c>
      <c r="AM56" s="77">
        <f>$G$56</f>
        <v>84.6</v>
      </c>
      <c r="AN56" s="73">
        <f t="shared" si="46"/>
        <v>10.321199999999999</v>
      </c>
      <c r="AO56" s="27"/>
      <c r="AP56" s="30">
        <f t="shared" si="7"/>
        <v>0</v>
      </c>
      <c r="AQ56" s="74">
        <f t="shared" si="8"/>
        <v>0</v>
      </c>
    </row>
    <row r="57" spans="2:43" x14ac:dyDescent="0.2">
      <c r="B57" s="11" t="s">
        <v>48</v>
      </c>
      <c r="C57" s="21"/>
      <c r="D57" s="22"/>
      <c r="E57" s="23"/>
      <c r="F57" s="72">
        <v>0.161</v>
      </c>
      <c r="G57" s="77">
        <f>0.18*$F$18</f>
        <v>84.6</v>
      </c>
      <c r="H57" s="73">
        <f t="shared" si="41"/>
        <v>13.6206</v>
      </c>
      <c r="I57" s="27"/>
      <c r="J57" s="72">
        <v>0.161</v>
      </c>
      <c r="K57" s="77">
        <f>$G$57</f>
        <v>84.6</v>
      </c>
      <c r="L57" s="73">
        <f t="shared" si="42"/>
        <v>13.6206</v>
      </c>
      <c r="M57" s="27"/>
      <c r="N57" s="30">
        <f t="shared" si="40"/>
        <v>0</v>
      </c>
      <c r="O57" s="74">
        <f t="shared" si="31"/>
        <v>0</v>
      </c>
      <c r="Q57" s="72">
        <v>0.161</v>
      </c>
      <c r="R57" s="77">
        <f>$G$57</f>
        <v>84.6</v>
      </c>
      <c r="S57" s="73">
        <f t="shared" si="43"/>
        <v>13.6206</v>
      </c>
      <c r="T57" s="27"/>
      <c r="U57" s="30">
        <f t="shared" si="1"/>
        <v>0</v>
      </c>
      <c r="V57" s="74">
        <f t="shared" si="2"/>
        <v>0</v>
      </c>
      <c r="X57" s="72">
        <v>0.161</v>
      </c>
      <c r="Y57" s="77">
        <f>$G$57</f>
        <v>84.6</v>
      </c>
      <c r="Z57" s="73">
        <f t="shared" si="44"/>
        <v>13.6206</v>
      </c>
      <c r="AA57" s="27"/>
      <c r="AB57" s="30">
        <f t="shared" si="3"/>
        <v>0</v>
      </c>
      <c r="AC57" s="74">
        <f t="shared" si="4"/>
        <v>0</v>
      </c>
      <c r="AE57" s="72">
        <v>0.161</v>
      </c>
      <c r="AF57" s="77">
        <f>$G$57</f>
        <v>84.6</v>
      </c>
      <c r="AG57" s="73">
        <f t="shared" si="45"/>
        <v>13.6206</v>
      </c>
      <c r="AH57" s="27"/>
      <c r="AI57" s="30">
        <f t="shared" si="5"/>
        <v>0</v>
      </c>
      <c r="AJ57" s="74">
        <f t="shared" si="6"/>
        <v>0</v>
      </c>
      <c r="AL57" s="72">
        <v>0.161</v>
      </c>
      <c r="AM57" s="77">
        <f>$G$57</f>
        <v>84.6</v>
      </c>
      <c r="AN57" s="73">
        <f t="shared" si="46"/>
        <v>13.6206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470</v>
      </c>
      <c r="H58" s="73">
        <f>G58*F58</f>
        <v>44.18</v>
      </c>
      <c r="I58" s="83"/>
      <c r="J58" s="72">
        <v>9.4E-2</v>
      </c>
      <c r="K58" s="82">
        <f>$G$58</f>
        <v>470</v>
      </c>
      <c r="L58" s="73">
        <f>K58*J58</f>
        <v>44.18</v>
      </c>
      <c r="M58" s="83"/>
      <c r="N58" s="84">
        <f t="shared" si="40"/>
        <v>0</v>
      </c>
      <c r="O58" s="74">
        <f t="shared" si="31"/>
        <v>0</v>
      </c>
      <c r="Q58" s="72">
        <v>9.4E-2</v>
      </c>
      <c r="R58" s="82">
        <f>$G$58</f>
        <v>470</v>
      </c>
      <c r="S58" s="73">
        <f>R58*Q58</f>
        <v>44.18</v>
      </c>
      <c r="T58" s="83"/>
      <c r="U58" s="84">
        <f t="shared" si="1"/>
        <v>0</v>
      </c>
      <c r="V58" s="74">
        <f t="shared" si="2"/>
        <v>0</v>
      </c>
      <c r="X58" s="72">
        <v>9.4E-2</v>
      </c>
      <c r="Y58" s="82">
        <f>$G$58</f>
        <v>470</v>
      </c>
      <c r="Z58" s="73">
        <f>Y58*X58</f>
        <v>44.18</v>
      </c>
      <c r="AA58" s="83"/>
      <c r="AB58" s="84">
        <f t="shared" si="3"/>
        <v>0</v>
      </c>
      <c r="AC58" s="74">
        <f t="shared" si="4"/>
        <v>0</v>
      </c>
      <c r="AE58" s="72">
        <v>9.4E-2</v>
      </c>
      <c r="AF58" s="82">
        <f>$G$58</f>
        <v>470</v>
      </c>
      <c r="AG58" s="73">
        <f>AF58*AE58</f>
        <v>44.18</v>
      </c>
      <c r="AH58" s="83"/>
      <c r="AI58" s="84">
        <f t="shared" si="5"/>
        <v>0</v>
      </c>
      <c r="AJ58" s="74">
        <f t="shared" si="6"/>
        <v>0</v>
      </c>
      <c r="AL58" s="72">
        <v>9.4E-2</v>
      </c>
      <c r="AM58" s="82">
        <f>$G$58</f>
        <v>470</v>
      </c>
      <c r="AN58" s="73">
        <f>AM58*AL58</f>
        <v>44.18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0"/>
        <v>0</v>
      </c>
      <c r="O59" s="74" t="str">
        <f t="shared" si="31"/>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76.118411399999999</v>
      </c>
      <c r="I61" s="100"/>
      <c r="J61" s="101"/>
      <c r="K61" s="101"/>
      <c r="L61" s="99">
        <f>SUM(L51:L57,L50)</f>
        <v>74.647965360000001</v>
      </c>
      <c r="M61" s="102"/>
      <c r="N61" s="103">
        <f t="shared" ref="N61" si="47">L61-H61</f>
        <v>-1.4704460399999988</v>
      </c>
      <c r="O61" s="104">
        <f t="shared" ref="O61" si="48">IF((H61)=0,"",(N61/H61))</f>
        <v>-1.9317876095348973E-2</v>
      </c>
      <c r="Q61" s="101"/>
      <c r="R61" s="101"/>
      <c r="S61" s="99">
        <f>SUM(S51:S57,S50)</f>
        <v>76.441945360000005</v>
      </c>
      <c r="T61" s="102"/>
      <c r="U61" s="103">
        <f t="shared" si="1"/>
        <v>1.7939800000000048</v>
      </c>
      <c r="V61" s="104">
        <f>IF((L61)=0,"",(U61/L61))</f>
        <v>2.4032537140808746E-2</v>
      </c>
      <c r="X61" s="101"/>
      <c r="Y61" s="101"/>
      <c r="Z61" s="99">
        <f>SUM(Z51:Z57,Z50)</f>
        <v>77.094945359999997</v>
      </c>
      <c r="AA61" s="102"/>
      <c r="AB61" s="103">
        <f t="shared" si="3"/>
        <v>0.65299999999999159</v>
      </c>
      <c r="AC61" s="104">
        <f>IF((S61)=0,"",(AB61/S61))</f>
        <v>8.5424304277542471E-3</v>
      </c>
      <c r="AE61" s="101"/>
      <c r="AF61" s="101"/>
      <c r="AG61" s="99">
        <f>SUM(AG51:AG57,AG50)</f>
        <v>77.67094535999999</v>
      </c>
      <c r="AH61" s="102"/>
      <c r="AI61" s="103">
        <f t="shared" ref="AI61:AI65" si="49">AG61-Z61</f>
        <v>0.57599999999999341</v>
      </c>
      <c r="AJ61" s="104">
        <f>IF((Z61)=0,"",(AI61/Z61))</f>
        <v>7.4713069360166605E-3</v>
      </c>
      <c r="AL61" s="101"/>
      <c r="AM61" s="101"/>
      <c r="AN61" s="99">
        <f>SUM(AN51:AN57,AN50)</f>
        <v>77.864945360000007</v>
      </c>
      <c r="AO61" s="102"/>
      <c r="AP61" s="103">
        <f t="shared" ref="AP61:AP65" si="50">AN61-AG61</f>
        <v>0.19400000000001683</v>
      </c>
      <c r="AQ61" s="104">
        <f>IF((AG61)=0,"",(AP61/AG61))</f>
        <v>2.4977164768735455E-3</v>
      </c>
    </row>
    <row r="62" spans="2:43" x14ac:dyDescent="0.2">
      <c r="B62" s="105" t="s">
        <v>52</v>
      </c>
      <c r="C62" s="21"/>
      <c r="D62" s="21"/>
      <c r="E62" s="21"/>
      <c r="F62" s="106">
        <v>0.13</v>
      </c>
      <c r="G62" s="107"/>
      <c r="H62" s="108">
        <f>H61*F62</f>
        <v>9.8953934820000011</v>
      </c>
      <c r="I62" s="109"/>
      <c r="J62" s="110">
        <v>0.13</v>
      </c>
      <c r="K62" s="109"/>
      <c r="L62" s="111">
        <f>L61*J62</f>
        <v>9.7042354968000009</v>
      </c>
      <c r="M62" s="112"/>
      <c r="N62" s="113">
        <f t="shared" si="40"/>
        <v>-0.19115798520000027</v>
      </c>
      <c r="O62" s="114">
        <f t="shared" si="31"/>
        <v>-1.9317876095349015E-2</v>
      </c>
      <c r="Q62" s="110">
        <v>0.13</v>
      </c>
      <c r="R62" s="109"/>
      <c r="S62" s="111">
        <f>S61*Q62</f>
        <v>9.9374528968000018</v>
      </c>
      <c r="T62" s="112"/>
      <c r="U62" s="113">
        <f t="shared" si="1"/>
        <v>0.23321740000000091</v>
      </c>
      <c r="V62" s="114">
        <f t="shared" ref="V62:V71" si="51">IF((L62)=0,"",(U62/L62))</f>
        <v>2.4032537140808774E-2</v>
      </c>
      <c r="X62" s="110">
        <v>0.13</v>
      </c>
      <c r="Y62" s="109"/>
      <c r="Z62" s="111">
        <f>Z61*X62</f>
        <v>10.0223428968</v>
      </c>
      <c r="AA62" s="112"/>
      <c r="AB62" s="113">
        <f t="shared" si="3"/>
        <v>8.4889999999997912E-2</v>
      </c>
      <c r="AC62" s="114">
        <f t="shared" ref="AC62:AC71" si="52">IF((S62)=0,"",(AB62/S62))</f>
        <v>8.5424304277541448E-3</v>
      </c>
      <c r="AE62" s="110">
        <v>0.13</v>
      </c>
      <c r="AF62" s="109"/>
      <c r="AG62" s="111">
        <f>AG61*AE62</f>
        <v>10.0972228968</v>
      </c>
      <c r="AH62" s="112"/>
      <c r="AI62" s="113">
        <f t="shared" si="49"/>
        <v>7.488000000000028E-2</v>
      </c>
      <c r="AJ62" s="114">
        <f t="shared" ref="AJ62:AJ71" si="53">IF((Z62)=0,"",(AI62/Z62))</f>
        <v>7.4713069360167732E-3</v>
      </c>
      <c r="AL62" s="110">
        <v>0.13</v>
      </c>
      <c r="AM62" s="109"/>
      <c r="AN62" s="111">
        <f>AN61*AL62</f>
        <v>10.122442896800001</v>
      </c>
      <c r="AO62" s="112"/>
      <c r="AP62" s="113">
        <f t="shared" si="50"/>
        <v>2.5220000000000908E-2</v>
      </c>
      <c r="AQ62" s="114">
        <f t="shared" ref="AQ62:AQ71" si="54">IF((AG62)=0,"",(AP62/AG62))</f>
        <v>2.4977164768734184E-3</v>
      </c>
    </row>
    <row r="63" spans="2:43" x14ac:dyDescent="0.2">
      <c r="B63" s="115" t="s">
        <v>53</v>
      </c>
      <c r="C63" s="21"/>
      <c r="D63" s="21"/>
      <c r="E63" s="21"/>
      <c r="F63" s="116"/>
      <c r="G63" s="107"/>
      <c r="H63" s="108">
        <f>H61+H62</f>
        <v>86.013804882000002</v>
      </c>
      <c r="I63" s="109"/>
      <c r="J63" s="109"/>
      <c r="K63" s="109"/>
      <c r="L63" s="111">
        <f>L61+L62</f>
        <v>84.352200856799996</v>
      </c>
      <c r="M63" s="112"/>
      <c r="N63" s="113">
        <f t="shared" si="40"/>
        <v>-1.6616040252000062</v>
      </c>
      <c r="O63" s="114">
        <f t="shared" si="31"/>
        <v>-1.931787609534906E-2</v>
      </c>
      <c r="Q63" s="109"/>
      <c r="R63" s="109"/>
      <c r="S63" s="111">
        <f>S61+S62</f>
        <v>86.379398256800002</v>
      </c>
      <c r="T63" s="112"/>
      <c r="U63" s="113">
        <f t="shared" si="1"/>
        <v>2.0271974000000057</v>
      </c>
      <c r="V63" s="114">
        <f t="shared" si="51"/>
        <v>2.4032537140808753E-2</v>
      </c>
      <c r="X63" s="109"/>
      <c r="Y63" s="109"/>
      <c r="Z63" s="111">
        <f>Z61+Z62</f>
        <v>87.117288256799995</v>
      </c>
      <c r="AA63" s="112"/>
      <c r="AB63" s="113">
        <f t="shared" si="3"/>
        <v>0.73788999999999305</v>
      </c>
      <c r="AC63" s="114">
        <f t="shared" si="52"/>
        <v>8.5424304277542766E-3</v>
      </c>
      <c r="AE63" s="109"/>
      <c r="AF63" s="109"/>
      <c r="AG63" s="111">
        <f>AG61+AG62</f>
        <v>87.768168256799996</v>
      </c>
      <c r="AH63" s="112"/>
      <c r="AI63" s="113">
        <f t="shared" si="49"/>
        <v>0.65088000000000079</v>
      </c>
      <c r="AJ63" s="114">
        <f t="shared" si="53"/>
        <v>7.471306936016755E-3</v>
      </c>
      <c r="AL63" s="109"/>
      <c r="AM63" s="109"/>
      <c r="AN63" s="111">
        <f>AN61+AN62</f>
        <v>87.987388256800003</v>
      </c>
      <c r="AO63" s="112"/>
      <c r="AP63" s="113">
        <f t="shared" si="50"/>
        <v>0.21922000000000708</v>
      </c>
      <c r="AQ63" s="114">
        <f t="shared" si="54"/>
        <v>2.4977164768734093E-3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0"/>
        <v>0</v>
      </c>
      <c r="O64" s="119" t="str">
        <f t="shared" si="31"/>
        <v/>
      </c>
      <c r="Q64" s="109"/>
      <c r="R64" s="109"/>
      <c r="S64" s="180">
        <f>ROUND(-S63*0%,2)</f>
        <v>0</v>
      </c>
      <c r="T64" s="112"/>
      <c r="U64" s="118">
        <f t="shared" si="1"/>
        <v>0</v>
      </c>
      <c r="V64" s="119" t="str">
        <f t="shared" si="51"/>
        <v/>
      </c>
      <c r="X64" s="109"/>
      <c r="Y64" s="109"/>
      <c r="Z64" s="180">
        <f>ROUND(-Z63*0%,2)</f>
        <v>0</v>
      </c>
      <c r="AA64" s="112"/>
      <c r="AB64" s="118">
        <f t="shared" si="3"/>
        <v>0</v>
      </c>
      <c r="AC64" s="119" t="str">
        <f t="shared" si="52"/>
        <v/>
      </c>
      <c r="AE64" s="109"/>
      <c r="AF64" s="109"/>
      <c r="AG64" s="180">
        <f>ROUND(-AG63*0%,2)</f>
        <v>0</v>
      </c>
      <c r="AH64" s="112"/>
      <c r="AI64" s="118">
        <f t="shared" si="49"/>
        <v>0</v>
      </c>
      <c r="AJ64" s="119" t="str">
        <f t="shared" si="53"/>
        <v/>
      </c>
      <c r="AL64" s="109"/>
      <c r="AM64" s="109"/>
      <c r="AN64" s="180">
        <f>ROUND(-AN63*0%,2)</f>
        <v>0</v>
      </c>
      <c r="AO64" s="112"/>
      <c r="AP64" s="118">
        <f t="shared" si="50"/>
        <v>0</v>
      </c>
      <c r="AQ64" s="119" t="str">
        <f t="shared" si="54"/>
        <v/>
      </c>
    </row>
    <row r="65" spans="2:43" ht="13.5" thickBot="1" x14ac:dyDescent="0.25">
      <c r="B65" s="269" t="s">
        <v>55</v>
      </c>
      <c r="C65" s="269"/>
      <c r="D65" s="269"/>
      <c r="E65" s="120"/>
      <c r="F65" s="121"/>
      <c r="G65" s="122"/>
      <c r="H65" s="123">
        <f>H63+H64</f>
        <v>86.013804882000002</v>
      </c>
      <c r="I65" s="124"/>
      <c r="J65" s="124"/>
      <c r="K65" s="124"/>
      <c r="L65" s="125">
        <f>L63+L64</f>
        <v>84.352200856799996</v>
      </c>
      <c r="M65" s="126"/>
      <c r="N65" s="127">
        <f t="shared" si="40"/>
        <v>-1.6616040252000062</v>
      </c>
      <c r="O65" s="128">
        <f t="shared" si="31"/>
        <v>-1.931787609534906E-2</v>
      </c>
      <c r="Q65" s="124"/>
      <c r="R65" s="124"/>
      <c r="S65" s="125">
        <f>S63+S64</f>
        <v>86.379398256800002</v>
      </c>
      <c r="T65" s="126"/>
      <c r="U65" s="127">
        <f t="shared" si="1"/>
        <v>2.0271974000000057</v>
      </c>
      <c r="V65" s="128">
        <f t="shared" si="51"/>
        <v>2.4032537140808753E-2</v>
      </c>
      <c r="X65" s="124"/>
      <c r="Y65" s="124"/>
      <c r="Z65" s="125">
        <f>Z63+Z64</f>
        <v>87.117288256799995</v>
      </c>
      <c r="AA65" s="126"/>
      <c r="AB65" s="127">
        <f t="shared" si="3"/>
        <v>0.73788999999999305</v>
      </c>
      <c r="AC65" s="128">
        <f t="shared" si="52"/>
        <v>8.5424304277542766E-3</v>
      </c>
      <c r="AE65" s="124"/>
      <c r="AF65" s="124"/>
      <c r="AG65" s="125">
        <f>AG63+AG64</f>
        <v>87.768168256799996</v>
      </c>
      <c r="AH65" s="126"/>
      <c r="AI65" s="127">
        <f t="shared" si="49"/>
        <v>0.65088000000000079</v>
      </c>
      <c r="AJ65" s="128">
        <f t="shared" si="53"/>
        <v>7.471306936016755E-3</v>
      </c>
      <c r="AL65" s="124"/>
      <c r="AM65" s="124"/>
      <c r="AN65" s="125">
        <f>AN63+AN64</f>
        <v>87.987388256800003</v>
      </c>
      <c r="AO65" s="126"/>
      <c r="AP65" s="127">
        <f t="shared" si="50"/>
        <v>0.21922000000000708</v>
      </c>
      <c r="AQ65" s="128">
        <f t="shared" si="54"/>
        <v>2.4977164768734093E-3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72.292611399999998</v>
      </c>
      <c r="I67" s="140"/>
      <c r="J67" s="141"/>
      <c r="K67" s="141"/>
      <c r="L67" s="139">
        <f>SUM(L58:L59,L50,L51:L54)</f>
        <v>70.822165359999985</v>
      </c>
      <c r="M67" s="142"/>
      <c r="N67" s="143">
        <f t="shared" ref="N67:N71" si="55">L67-H67</f>
        <v>-1.470446040000013</v>
      </c>
      <c r="O67" s="104">
        <f t="shared" ref="O67:O71" si="56">IF((H67)=0,"",(N67/H67))</f>
        <v>-2.034019814091282E-2</v>
      </c>
      <c r="Q67" s="141"/>
      <c r="R67" s="141"/>
      <c r="S67" s="139">
        <f>SUM(S58:S59,S50,S51:S54)</f>
        <v>72.61614535999999</v>
      </c>
      <c r="T67" s="142"/>
      <c r="U67" s="143">
        <f t="shared" si="1"/>
        <v>1.7939800000000048</v>
      </c>
      <c r="V67" s="104">
        <f t="shared" si="51"/>
        <v>2.5330770259295629E-2</v>
      </c>
      <c r="X67" s="141"/>
      <c r="Y67" s="141"/>
      <c r="Z67" s="139">
        <f>SUM(Z58:Z59,Z50,Z51:Z54)</f>
        <v>73.269145359999996</v>
      </c>
      <c r="AA67" s="142"/>
      <c r="AB67" s="143">
        <f t="shared" si="3"/>
        <v>0.6530000000000058</v>
      </c>
      <c r="AC67" s="104">
        <f t="shared" si="52"/>
        <v>8.992490537231208E-3</v>
      </c>
      <c r="AE67" s="141"/>
      <c r="AF67" s="141"/>
      <c r="AG67" s="139">
        <f>SUM(AG58:AG59,AG50,AG51:AG54)</f>
        <v>73.845145359999989</v>
      </c>
      <c r="AH67" s="142"/>
      <c r="AI67" s="143">
        <f t="shared" ref="AI67:AI71" si="57">AG67-Z67</f>
        <v>0.57599999999999341</v>
      </c>
      <c r="AJ67" s="104">
        <f t="shared" si="53"/>
        <v>7.8614264868230675E-3</v>
      </c>
      <c r="AL67" s="141"/>
      <c r="AM67" s="141"/>
      <c r="AN67" s="139">
        <f>SUM(AN58:AN59,AN50,AN51:AN54)</f>
        <v>74.039145359999992</v>
      </c>
      <c r="AO67" s="142"/>
      <c r="AP67" s="143">
        <f t="shared" ref="AP67:AP71" si="58">AN67-AG67</f>
        <v>0.19400000000000261</v>
      </c>
      <c r="AQ67" s="104">
        <f t="shared" si="54"/>
        <v>2.627119210805798E-3</v>
      </c>
    </row>
    <row r="68" spans="2:43" s="85" customFormat="1" x14ac:dyDescent="0.2">
      <c r="B68" s="144" t="s">
        <v>52</v>
      </c>
      <c r="C68" s="79"/>
      <c r="D68" s="79"/>
      <c r="E68" s="79"/>
      <c r="F68" s="145">
        <v>0.13</v>
      </c>
      <c r="G68" s="138"/>
      <c r="H68" s="146">
        <f>H67*F68</f>
        <v>9.3980394819999997</v>
      </c>
      <c r="I68" s="147"/>
      <c r="J68" s="148">
        <v>0.13</v>
      </c>
      <c r="K68" s="149"/>
      <c r="L68" s="150">
        <f>L67*J68</f>
        <v>9.2068814967999977</v>
      </c>
      <c r="M68" s="151"/>
      <c r="N68" s="152">
        <f t="shared" si="55"/>
        <v>-0.19115798520000205</v>
      </c>
      <c r="O68" s="114">
        <f t="shared" si="56"/>
        <v>-2.0340198140912858E-2</v>
      </c>
      <c r="Q68" s="148">
        <v>0.13</v>
      </c>
      <c r="R68" s="149"/>
      <c r="S68" s="150">
        <f>S67*Q68</f>
        <v>9.4400988967999986</v>
      </c>
      <c r="T68" s="151"/>
      <c r="U68" s="152">
        <f t="shared" si="1"/>
        <v>0.23321740000000091</v>
      </c>
      <c r="V68" s="114">
        <f t="shared" si="51"/>
        <v>2.533077025929566E-2</v>
      </c>
      <c r="X68" s="148">
        <v>0.13</v>
      </c>
      <c r="Y68" s="149"/>
      <c r="Z68" s="150">
        <f>Z67*X68</f>
        <v>9.5249888968</v>
      </c>
      <c r="AA68" s="151"/>
      <c r="AB68" s="152">
        <f t="shared" si="3"/>
        <v>8.4890000000001464E-2</v>
      </c>
      <c r="AC68" s="114">
        <f t="shared" si="52"/>
        <v>8.9924905372312826E-3</v>
      </c>
      <c r="AE68" s="148">
        <v>0.13</v>
      </c>
      <c r="AF68" s="149"/>
      <c r="AG68" s="150">
        <f>AG67*AE68</f>
        <v>9.5998688967999986</v>
      </c>
      <c r="AH68" s="151"/>
      <c r="AI68" s="152">
        <f t="shared" si="57"/>
        <v>7.4879999999998503E-2</v>
      </c>
      <c r="AJ68" s="114">
        <f t="shared" si="53"/>
        <v>7.8614264868229998E-3</v>
      </c>
      <c r="AL68" s="148">
        <v>0.13</v>
      </c>
      <c r="AM68" s="149"/>
      <c r="AN68" s="150">
        <f>AN67*AL68</f>
        <v>9.6250888967999995</v>
      </c>
      <c r="AO68" s="151"/>
      <c r="AP68" s="152">
        <f t="shared" si="58"/>
        <v>2.5220000000000908E-2</v>
      </c>
      <c r="AQ68" s="114">
        <f t="shared" si="54"/>
        <v>2.6271192108058574E-3</v>
      </c>
    </row>
    <row r="69" spans="2:43" s="85" customFormat="1" x14ac:dyDescent="0.2">
      <c r="B69" s="153" t="s">
        <v>53</v>
      </c>
      <c r="C69" s="79"/>
      <c r="D69" s="79"/>
      <c r="E69" s="79"/>
      <c r="F69" s="154"/>
      <c r="G69" s="155"/>
      <c r="H69" s="146">
        <f>H67+H68</f>
        <v>81.690650882</v>
      </c>
      <c r="I69" s="147"/>
      <c r="J69" s="147"/>
      <c r="K69" s="147"/>
      <c r="L69" s="150">
        <f>L67+L68</f>
        <v>80.02904685679998</v>
      </c>
      <c r="M69" s="151"/>
      <c r="N69" s="152">
        <f t="shared" si="55"/>
        <v>-1.6616040252000204</v>
      </c>
      <c r="O69" s="114">
        <f t="shared" si="56"/>
        <v>-2.0340198140912889E-2</v>
      </c>
      <c r="Q69" s="147"/>
      <c r="R69" s="147"/>
      <c r="S69" s="150">
        <f>S67+S68</f>
        <v>82.056244256799985</v>
      </c>
      <c r="T69" s="151"/>
      <c r="U69" s="152">
        <f t="shared" si="1"/>
        <v>2.0271974000000057</v>
      </c>
      <c r="V69" s="114">
        <f t="shared" si="51"/>
        <v>2.5330770259295636E-2</v>
      </c>
      <c r="X69" s="147"/>
      <c r="Y69" s="147"/>
      <c r="Z69" s="150">
        <f>Z67+Z68</f>
        <v>82.794134256799992</v>
      </c>
      <c r="AA69" s="151"/>
      <c r="AB69" s="152">
        <f t="shared" si="3"/>
        <v>0.73789000000000726</v>
      </c>
      <c r="AC69" s="114">
        <f t="shared" si="52"/>
        <v>8.9924905372312167E-3</v>
      </c>
      <c r="AE69" s="147"/>
      <c r="AF69" s="147"/>
      <c r="AG69" s="150">
        <f>AG67+AG68</f>
        <v>83.445014256799993</v>
      </c>
      <c r="AH69" s="151"/>
      <c r="AI69" s="152">
        <f t="shared" si="57"/>
        <v>0.65088000000000079</v>
      </c>
      <c r="AJ69" s="114">
        <f t="shared" si="53"/>
        <v>7.8614264868231663E-3</v>
      </c>
      <c r="AL69" s="147"/>
      <c r="AM69" s="147"/>
      <c r="AN69" s="150">
        <f>AN67+AN68</f>
        <v>83.664234256799986</v>
      </c>
      <c r="AO69" s="151"/>
      <c r="AP69" s="152">
        <f t="shared" si="58"/>
        <v>0.21921999999999287</v>
      </c>
      <c r="AQ69" s="114">
        <f t="shared" si="54"/>
        <v>2.627119210805677E-3</v>
      </c>
    </row>
    <row r="70" spans="2:43" s="85" customFormat="1" ht="15.75" customHeight="1" x14ac:dyDescent="0.2">
      <c r="B70" s="270" t="s">
        <v>54</v>
      </c>
      <c r="C70" s="270"/>
      <c r="D70" s="270"/>
      <c r="E70" s="79"/>
      <c r="F70" s="154"/>
      <c r="G70" s="155"/>
      <c r="H70" s="156">
        <f>ROUND(-H69*0%,2)</f>
        <v>0</v>
      </c>
      <c r="I70" s="147"/>
      <c r="J70" s="147"/>
      <c r="K70" s="147"/>
      <c r="L70" s="181">
        <f>ROUND(-L69*0%,2)</f>
        <v>0</v>
      </c>
      <c r="M70" s="151"/>
      <c r="N70" s="157">
        <f t="shared" si="55"/>
        <v>0</v>
      </c>
      <c r="O70" s="119" t="str">
        <f t="shared" si="56"/>
        <v/>
      </c>
      <c r="Q70" s="147"/>
      <c r="R70" s="147"/>
      <c r="S70" s="181">
        <f>ROUND(-S69*0%,2)</f>
        <v>0</v>
      </c>
      <c r="T70" s="151"/>
      <c r="U70" s="157">
        <f t="shared" si="1"/>
        <v>0</v>
      </c>
      <c r="V70" s="119" t="str">
        <f t="shared" si="51"/>
        <v/>
      </c>
      <c r="X70" s="147"/>
      <c r="Y70" s="147"/>
      <c r="Z70" s="181">
        <f>ROUND(-Z69*0%,2)</f>
        <v>0</v>
      </c>
      <c r="AA70" s="151"/>
      <c r="AB70" s="157">
        <f t="shared" si="3"/>
        <v>0</v>
      </c>
      <c r="AC70" s="119" t="str">
        <f t="shared" si="52"/>
        <v/>
      </c>
      <c r="AE70" s="147"/>
      <c r="AF70" s="147"/>
      <c r="AG70" s="181">
        <f>ROUND(-AG69*0%,2)</f>
        <v>0</v>
      </c>
      <c r="AH70" s="151"/>
      <c r="AI70" s="157">
        <f t="shared" si="57"/>
        <v>0</v>
      </c>
      <c r="AJ70" s="119" t="str">
        <f t="shared" si="53"/>
        <v/>
      </c>
      <c r="AL70" s="147"/>
      <c r="AM70" s="147"/>
      <c r="AN70" s="181">
        <f>ROUND(-AN69*0%,2)</f>
        <v>0</v>
      </c>
      <c r="AO70" s="151"/>
      <c r="AP70" s="157">
        <f t="shared" si="58"/>
        <v>0</v>
      </c>
      <c r="AQ70" s="119" t="str">
        <f t="shared" si="54"/>
        <v/>
      </c>
    </row>
    <row r="71" spans="2:43" s="85" customFormat="1" ht="13.5" thickBot="1" x14ac:dyDescent="0.25">
      <c r="B71" s="267" t="s">
        <v>57</v>
      </c>
      <c r="C71" s="267"/>
      <c r="D71" s="267"/>
      <c r="E71" s="158"/>
      <c r="F71" s="159"/>
      <c r="G71" s="160"/>
      <c r="H71" s="161">
        <f>SUM(H69:H70)</f>
        <v>81.690650882</v>
      </c>
      <c r="I71" s="162"/>
      <c r="J71" s="162"/>
      <c r="K71" s="162"/>
      <c r="L71" s="163">
        <f>SUM(L69:L70)</f>
        <v>80.02904685679998</v>
      </c>
      <c r="M71" s="164"/>
      <c r="N71" s="165">
        <f t="shared" si="55"/>
        <v>-1.6616040252000204</v>
      </c>
      <c r="O71" s="166">
        <f t="shared" si="56"/>
        <v>-2.0340198140912889E-2</v>
      </c>
      <c r="Q71" s="162"/>
      <c r="R71" s="162"/>
      <c r="S71" s="163">
        <f>SUM(S69:S70)</f>
        <v>82.056244256799985</v>
      </c>
      <c r="T71" s="164"/>
      <c r="U71" s="165">
        <f t="shared" si="1"/>
        <v>2.0271974000000057</v>
      </c>
      <c r="V71" s="166">
        <f t="shared" si="51"/>
        <v>2.5330770259295636E-2</v>
      </c>
      <c r="X71" s="162"/>
      <c r="Y71" s="162"/>
      <c r="Z71" s="163">
        <f>SUM(Z69:Z70)</f>
        <v>82.794134256799992</v>
      </c>
      <c r="AA71" s="164"/>
      <c r="AB71" s="165">
        <f t="shared" si="3"/>
        <v>0.73789000000000726</v>
      </c>
      <c r="AC71" s="166">
        <f t="shared" si="52"/>
        <v>8.9924905372312167E-3</v>
      </c>
      <c r="AE71" s="162"/>
      <c r="AF71" s="162"/>
      <c r="AG71" s="163">
        <f>SUM(AG69:AG70)</f>
        <v>83.445014256799993</v>
      </c>
      <c r="AH71" s="164"/>
      <c r="AI71" s="165">
        <f t="shared" si="57"/>
        <v>0.65088000000000079</v>
      </c>
      <c r="AJ71" s="166">
        <f t="shared" si="53"/>
        <v>7.8614264868231663E-3</v>
      </c>
      <c r="AL71" s="162"/>
      <c r="AM71" s="162"/>
      <c r="AN71" s="163">
        <f>SUM(AN69:AN70)</f>
        <v>83.664234256799986</v>
      </c>
      <c r="AO71" s="164"/>
      <c r="AP71" s="165">
        <f t="shared" si="58"/>
        <v>0.21921999999999287</v>
      </c>
      <c r="AQ71" s="166">
        <f t="shared" si="54"/>
        <v>2.627119210805677E-3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+H61-H31-H40-H41-H43</f>
        <v>76.118411399999999</v>
      </c>
      <c r="I77" s="100"/>
      <c r="J77" s="101"/>
      <c r="K77" s="101"/>
      <c r="L77" s="99">
        <f>+L61-L31-L40-L41-L43</f>
        <v>75.979945360000002</v>
      </c>
      <c r="M77" s="102"/>
      <c r="N77" s="103">
        <f t="shared" ref="N77:N81" si="59">L77-H77</f>
        <v>-0.13846603999999729</v>
      </c>
      <c r="O77" s="104">
        <f t="shared" ref="O77:O81" si="60">IF((H77)=0,"",(N77/H77))</f>
        <v>-1.8190873594610684E-3</v>
      </c>
      <c r="Q77" s="101"/>
      <c r="R77" s="101"/>
      <c r="S77" s="99">
        <f>+S61-S31-S40-S41-S43</f>
        <v>76.441945360000005</v>
      </c>
      <c r="T77" s="102"/>
      <c r="U77" s="103">
        <f t="shared" ref="U77:U81" si="61">S77-L77</f>
        <v>0.4620000000000033</v>
      </c>
      <c r="V77" s="104">
        <f>IF((L77)=0,"",(U77/L77))</f>
        <v>6.0805518852508327E-3</v>
      </c>
      <c r="X77" s="101"/>
      <c r="Y77" s="101"/>
      <c r="Z77" s="99">
        <f>+Z61-Z31-Z40-Z41-Z43</f>
        <v>77.094945359999997</v>
      </c>
      <c r="AA77" s="102"/>
      <c r="AB77" s="103">
        <f t="shared" ref="AB77:AB81" si="62">Z77-S77</f>
        <v>0.65299999999999159</v>
      </c>
      <c r="AC77" s="104">
        <f>IF((S77)=0,"",(AB77/S77))</f>
        <v>8.5424304277542471E-3</v>
      </c>
      <c r="AE77" s="101"/>
      <c r="AF77" s="101"/>
      <c r="AG77" s="99">
        <f>+AG61-AG31-AG40-AG41-AG43</f>
        <v>77.67094535999999</v>
      </c>
      <c r="AH77" s="102"/>
      <c r="AI77" s="103">
        <f t="shared" ref="AI77:AI81" si="63">AG77-Z77</f>
        <v>0.57599999999999341</v>
      </c>
      <c r="AJ77" s="104">
        <f>IF((Z77)=0,"",(AI77/Z77))</f>
        <v>7.4713069360166605E-3</v>
      </c>
      <c r="AL77" s="101"/>
      <c r="AM77" s="101"/>
      <c r="AN77" s="99">
        <f>+AN61-AN31-AN40-AN41-AN43</f>
        <v>77.864945360000007</v>
      </c>
      <c r="AO77" s="102"/>
      <c r="AP77" s="103">
        <f t="shared" ref="AP77:AP81" si="64">AN77-AG77</f>
        <v>0.19400000000001683</v>
      </c>
      <c r="AQ77" s="104">
        <f>IF((AG77)=0,"",(AP77/AG77))</f>
        <v>2.4977164768735455E-3</v>
      </c>
    </row>
    <row r="78" spans="2:43" x14ac:dyDescent="0.2">
      <c r="B78" s="105" t="s">
        <v>52</v>
      </c>
      <c r="C78" s="21"/>
      <c r="D78" s="21"/>
      <c r="E78" s="21"/>
      <c r="F78" s="106">
        <v>0.13</v>
      </c>
      <c r="G78" s="107"/>
      <c r="H78" s="108">
        <f>H77*F78</f>
        <v>9.8953934820000011</v>
      </c>
      <c r="I78" s="109"/>
      <c r="J78" s="110">
        <v>0.13</v>
      </c>
      <c r="K78" s="109"/>
      <c r="L78" s="111">
        <f>L77*J78</f>
        <v>9.8773928968</v>
      </c>
      <c r="M78" s="112"/>
      <c r="N78" s="113">
        <f t="shared" si="59"/>
        <v>-1.800058520000114E-2</v>
      </c>
      <c r="O78" s="114">
        <f t="shared" si="60"/>
        <v>-1.8190873594612191E-3</v>
      </c>
      <c r="Q78" s="110">
        <v>0.13</v>
      </c>
      <c r="R78" s="109"/>
      <c r="S78" s="111">
        <f>S77*Q78</f>
        <v>9.9374528968000018</v>
      </c>
      <c r="T78" s="112"/>
      <c r="U78" s="113">
        <f t="shared" si="61"/>
        <v>6.0060000000001779E-2</v>
      </c>
      <c r="V78" s="114">
        <f t="shared" ref="V78:V81" si="65">IF((L78)=0,"",(U78/L78))</f>
        <v>6.0805518852509698E-3</v>
      </c>
      <c r="X78" s="110">
        <v>0.13</v>
      </c>
      <c r="Y78" s="109"/>
      <c r="Z78" s="111">
        <f>Z77*X78</f>
        <v>10.0223428968</v>
      </c>
      <c r="AA78" s="112"/>
      <c r="AB78" s="113">
        <f t="shared" si="62"/>
        <v>8.4889999999997912E-2</v>
      </c>
      <c r="AC78" s="114">
        <f t="shared" ref="AC78:AC81" si="66">IF((S78)=0,"",(AB78/S78))</f>
        <v>8.5424304277541448E-3</v>
      </c>
      <c r="AE78" s="110">
        <v>0.13</v>
      </c>
      <c r="AF78" s="109"/>
      <c r="AG78" s="111">
        <f>AG77*AE78</f>
        <v>10.0972228968</v>
      </c>
      <c r="AH78" s="112"/>
      <c r="AI78" s="113">
        <f t="shared" si="63"/>
        <v>7.488000000000028E-2</v>
      </c>
      <c r="AJ78" s="114">
        <f t="shared" ref="AJ78:AJ81" si="67">IF((Z78)=0,"",(AI78/Z78))</f>
        <v>7.4713069360167732E-3</v>
      </c>
      <c r="AL78" s="110">
        <v>0.13</v>
      </c>
      <c r="AM78" s="109"/>
      <c r="AN78" s="111">
        <f>AN77*AL78</f>
        <v>10.122442896800001</v>
      </c>
      <c r="AO78" s="112"/>
      <c r="AP78" s="113">
        <f t="shared" si="64"/>
        <v>2.5220000000000908E-2</v>
      </c>
      <c r="AQ78" s="114">
        <f t="shared" ref="AQ78:AQ81" si="68">IF((AG78)=0,"",(AP78/AG78))</f>
        <v>2.4977164768734184E-3</v>
      </c>
    </row>
    <row r="79" spans="2:43" x14ac:dyDescent="0.2">
      <c r="B79" s="115" t="s">
        <v>53</v>
      </c>
      <c r="C79" s="21"/>
      <c r="D79" s="21"/>
      <c r="E79" s="21"/>
      <c r="F79" s="116"/>
      <c r="G79" s="107"/>
      <c r="H79" s="108">
        <f>H77+H78</f>
        <v>86.013804882000002</v>
      </c>
      <c r="I79" s="109"/>
      <c r="J79" s="109"/>
      <c r="K79" s="109"/>
      <c r="L79" s="111">
        <f>L77+L78</f>
        <v>85.857338256800006</v>
      </c>
      <c r="M79" s="112"/>
      <c r="N79" s="113">
        <f t="shared" si="59"/>
        <v>-0.15646662519999666</v>
      </c>
      <c r="O79" s="114">
        <f t="shared" si="60"/>
        <v>-1.8190873594610651E-3</v>
      </c>
      <c r="Q79" s="109"/>
      <c r="R79" s="109"/>
      <c r="S79" s="111">
        <f>S77+S78</f>
        <v>86.379398256800002</v>
      </c>
      <c r="T79" s="112"/>
      <c r="U79" s="113">
        <f t="shared" si="61"/>
        <v>0.52205999999999619</v>
      </c>
      <c r="V79" s="114">
        <f t="shared" si="65"/>
        <v>6.0805518852507451E-3</v>
      </c>
      <c r="X79" s="109"/>
      <c r="Y79" s="109"/>
      <c r="Z79" s="111">
        <f>Z77+Z78</f>
        <v>87.117288256799995</v>
      </c>
      <c r="AA79" s="112"/>
      <c r="AB79" s="113">
        <f t="shared" si="62"/>
        <v>0.73788999999999305</v>
      </c>
      <c r="AC79" s="114">
        <f t="shared" si="66"/>
        <v>8.5424304277542766E-3</v>
      </c>
      <c r="AE79" s="109"/>
      <c r="AF79" s="109"/>
      <c r="AG79" s="111">
        <f>AG77+AG78</f>
        <v>87.768168256799996</v>
      </c>
      <c r="AH79" s="112"/>
      <c r="AI79" s="113">
        <f t="shared" si="63"/>
        <v>0.65088000000000079</v>
      </c>
      <c r="AJ79" s="114">
        <f t="shared" si="67"/>
        <v>7.471306936016755E-3</v>
      </c>
      <c r="AL79" s="109"/>
      <c r="AM79" s="109"/>
      <c r="AN79" s="111">
        <f>AN77+AN78</f>
        <v>87.987388256800003</v>
      </c>
      <c r="AO79" s="112"/>
      <c r="AP79" s="113">
        <f t="shared" si="64"/>
        <v>0.21922000000000708</v>
      </c>
      <c r="AQ79" s="114">
        <f t="shared" si="68"/>
        <v>2.4977164768734093E-3</v>
      </c>
    </row>
    <row r="80" spans="2:43" ht="15.75" customHeight="1" x14ac:dyDescent="0.2">
      <c r="B80" s="268" t="s">
        <v>54</v>
      </c>
      <c r="C80" s="268"/>
      <c r="D80" s="268"/>
      <c r="E80" s="21"/>
      <c r="F80" s="116"/>
      <c r="G80" s="107"/>
      <c r="H80" s="117">
        <f>ROUND(-H79*10%,2)</f>
        <v>-8.6</v>
      </c>
      <c r="I80" s="109"/>
      <c r="J80" s="109"/>
      <c r="K80" s="109"/>
      <c r="L80" s="118">
        <f>ROUND(-L79*10%,2)</f>
        <v>-8.59</v>
      </c>
      <c r="M80" s="112"/>
      <c r="N80" s="118">
        <f t="shared" si="59"/>
        <v>9.9999999999997868E-3</v>
      </c>
      <c r="O80" s="119">
        <f t="shared" si="60"/>
        <v>-1.1627906976743939E-3</v>
      </c>
      <c r="Q80" s="109"/>
      <c r="R80" s="109"/>
      <c r="S80" s="118">
        <f>ROUND(-S79*10%,2)</f>
        <v>-8.64</v>
      </c>
      <c r="T80" s="112"/>
      <c r="U80" s="118">
        <f t="shared" si="61"/>
        <v>-5.0000000000000711E-2</v>
      </c>
      <c r="V80" s="119">
        <f t="shared" si="65"/>
        <v>5.8207217694995006E-3</v>
      </c>
      <c r="X80" s="109"/>
      <c r="Y80" s="109"/>
      <c r="Z80" s="118">
        <f>ROUND(-Z79*10%,2)</f>
        <v>-8.7100000000000009</v>
      </c>
      <c r="AA80" s="112"/>
      <c r="AB80" s="118">
        <f t="shared" si="62"/>
        <v>-7.0000000000000284E-2</v>
      </c>
      <c r="AC80" s="119">
        <f t="shared" si="66"/>
        <v>8.1018518518518844E-3</v>
      </c>
      <c r="AE80" s="109"/>
      <c r="AF80" s="109"/>
      <c r="AG80" s="118">
        <f>ROUND(-AG79*10%,2)</f>
        <v>-8.7799999999999994</v>
      </c>
      <c r="AH80" s="112"/>
      <c r="AI80" s="118">
        <f t="shared" si="63"/>
        <v>-6.9999999999998508E-2</v>
      </c>
      <c r="AJ80" s="119">
        <f t="shared" si="67"/>
        <v>8.0367393800227904E-3</v>
      </c>
      <c r="AL80" s="109"/>
      <c r="AM80" s="109"/>
      <c r="AN80" s="118">
        <f>ROUND(-AN79*10%,2)</f>
        <v>-8.8000000000000007</v>
      </c>
      <c r="AO80" s="112"/>
      <c r="AP80" s="118">
        <f t="shared" si="64"/>
        <v>-2.000000000000135E-2</v>
      </c>
      <c r="AQ80" s="119">
        <f t="shared" si="68"/>
        <v>2.2779043280183771E-3</v>
      </c>
    </row>
    <row r="81" spans="1:43" x14ac:dyDescent="0.2">
      <c r="B81" s="269" t="s">
        <v>55</v>
      </c>
      <c r="C81" s="269"/>
      <c r="D81" s="269"/>
      <c r="E81" s="120"/>
      <c r="F81" s="121"/>
      <c r="G81" s="122"/>
      <c r="H81" s="123">
        <f>H79+H80</f>
        <v>77.413804882000008</v>
      </c>
      <c r="I81" s="124"/>
      <c r="J81" s="124"/>
      <c r="K81" s="124"/>
      <c r="L81" s="125">
        <f>L79+L80</f>
        <v>77.267338256800002</v>
      </c>
      <c r="M81" s="126"/>
      <c r="N81" s="127">
        <f t="shared" si="59"/>
        <v>-0.14646662520000575</v>
      </c>
      <c r="O81" s="128">
        <f t="shared" si="60"/>
        <v>-1.8919962069202164E-3</v>
      </c>
      <c r="Q81" s="124"/>
      <c r="R81" s="124"/>
      <c r="S81" s="125">
        <f>S79+S80</f>
        <v>77.739398256800001</v>
      </c>
      <c r="T81" s="126"/>
      <c r="U81" s="127">
        <f t="shared" si="61"/>
        <v>0.47205999999999904</v>
      </c>
      <c r="V81" s="128">
        <f t="shared" si="65"/>
        <v>6.1094378381599656E-3</v>
      </c>
      <c r="X81" s="124"/>
      <c r="Y81" s="124"/>
      <c r="Z81" s="125">
        <f>Z79+Z80</f>
        <v>78.407288256800001</v>
      </c>
      <c r="AA81" s="126"/>
      <c r="AB81" s="127">
        <f t="shared" si="62"/>
        <v>0.66788999999999987</v>
      </c>
      <c r="AC81" s="128">
        <f t="shared" si="66"/>
        <v>8.5913965759514786E-3</v>
      </c>
      <c r="AE81" s="124"/>
      <c r="AF81" s="124"/>
      <c r="AG81" s="125">
        <f>AG79+AG80</f>
        <v>78.988168256799995</v>
      </c>
      <c r="AH81" s="126"/>
      <c r="AI81" s="127">
        <f t="shared" si="63"/>
        <v>0.5808799999999934</v>
      </c>
      <c r="AJ81" s="128">
        <f t="shared" si="67"/>
        <v>7.4084949615588272E-3</v>
      </c>
      <c r="AL81" s="124"/>
      <c r="AM81" s="124"/>
      <c r="AN81" s="125">
        <f>AN79+AN80</f>
        <v>79.187388256800006</v>
      </c>
      <c r="AO81" s="126"/>
      <c r="AP81" s="127">
        <f t="shared" si="64"/>
        <v>0.19922000000001105</v>
      </c>
      <c r="AQ81" s="128">
        <f t="shared" si="68"/>
        <v>2.5221498915169544E-3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disablePrompts="1"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13"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79</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6">
        <v>0.4</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v>2.62</v>
      </c>
      <c r="G23" s="25">
        <v>1</v>
      </c>
      <c r="H23" s="26">
        <f>G23*F23</f>
        <v>2.62</v>
      </c>
      <c r="I23" s="27"/>
      <c r="J23" s="183">
        <f>+'Proposed Rates'!D13</f>
        <v>2.98</v>
      </c>
      <c r="K23" s="29">
        <v>1</v>
      </c>
      <c r="L23" s="26">
        <f>K23*J23</f>
        <v>2.98</v>
      </c>
      <c r="M23" s="27"/>
      <c r="N23" s="30">
        <f>L23-H23</f>
        <v>0.35999999999999988</v>
      </c>
      <c r="O23" s="31">
        <f>IF((H23)=0,"",(N23/H23))</f>
        <v>0.13740458015267171</v>
      </c>
      <c r="Q23" s="183">
        <f>+'Proposed Rates'!E13</f>
        <v>3.03</v>
      </c>
      <c r="R23" s="29">
        <v>1</v>
      </c>
      <c r="S23" s="26">
        <f>R23*Q23</f>
        <v>3.03</v>
      </c>
      <c r="T23" s="27"/>
      <c r="U23" s="30">
        <f>S23-L23</f>
        <v>4.9999999999999822E-2</v>
      </c>
      <c r="V23" s="31">
        <f>IF((L23)=0,"",(U23/L23))</f>
        <v>1.6778523489932827E-2</v>
      </c>
      <c r="X23" s="183">
        <f>+'Proposed Rates'!F13</f>
        <v>3.23</v>
      </c>
      <c r="Y23" s="29">
        <v>1</v>
      </c>
      <c r="Z23" s="26">
        <f>Y23*X23</f>
        <v>3.23</v>
      </c>
      <c r="AA23" s="27"/>
      <c r="AB23" s="30">
        <f>Z23-S23</f>
        <v>0.20000000000000018</v>
      </c>
      <c r="AC23" s="31">
        <f>IF((S23)=0,"",(AB23/S23))</f>
        <v>6.600660066006607E-2</v>
      </c>
      <c r="AE23" s="183">
        <f>+'Proposed Rates'!G13</f>
        <v>3.28</v>
      </c>
      <c r="AF23" s="29">
        <v>1</v>
      </c>
      <c r="AG23" s="26">
        <f>AF23*AE23</f>
        <v>3.28</v>
      </c>
      <c r="AH23" s="27"/>
      <c r="AI23" s="30">
        <f>AG23-Z23</f>
        <v>4.9999999999999822E-2</v>
      </c>
      <c r="AJ23" s="31">
        <f>IF((Z23)=0,"",(AI23/Z23))</f>
        <v>1.5479876160990657E-2</v>
      </c>
      <c r="AL23" s="183">
        <f>+'Proposed Rates'!H13</f>
        <v>3.18</v>
      </c>
      <c r="AM23" s="29">
        <v>1</v>
      </c>
      <c r="AN23" s="26">
        <f>AM23*AL23</f>
        <v>3.18</v>
      </c>
      <c r="AO23" s="27"/>
      <c r="AP23" s="30">
        <f>AN23-AG23</f>
        <v>-9.9999999999999645E-2</v>
      </c>
      <c r="AQ23" s="31">
        <f>IF((AG23)=0,"",(AP23/AG23))</f>
        <v>-3.0487804878048672E-2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10.036099999999999</v>
      </c>
      <c r="G29" s="51">
        <f>+$F$19</f>
        <v>0.4</v>
      </c>
      <c r="H29" s="26">
        <f t="shared" si="0"/>
        <v>4.0144399999999996</v>
      </c>
      <c r="I29" s="27"/>
      <c r="J29" s="28">
        <f>+'Proposed Rates'!D26</f>
        <v>11.399800000000001</v>
      </c>
      <c r="K29" s="51">
        <f>+$F$19</f>
        <v>0.4</v>
      </c>
      <c r="L29" s="26">
        <f t="shared" si="9"/>
        <v>4.5599200000000009</v>
      </c>
      <c r="M29" s="27"/>
      <c r="N29" s="30">
        <f t="shared" si="10"/>
        <v>0.5454800000000013</v>
      </c>
      <c r="O29" s="31">
        <f t="shared" si="11"/>
        <v>0.13587947509490772</v>
      </c>
      <c r="Q29" s="28">
        <f>+'Proposed Rates'!E26</f>
        <v>12.274800000000001</v>
      </c>
      <c r="R29" s="51">
        <f>+$F$19</f>
        <v>0.4</v>
      </c>
      <c r="S29" s="26">
        <f t="shared" si="12"/>
        <v>4.9099200000000005</v>
      </c>
      <c r="T29" s="27"/>
      <c r="U29" s="30">
        <f t="shared" si="1"/>
        <v>0.34999999999999964</v>
      </c>
      <c r="V29" s="31">
        <f t="shared" si="2"/>
        <v>7.6755732556711434E-2</v>
      </c>
      <c r="X29" s="28">
        <f>+'Proposed Rates'!F26</f>
        <v>13.815899999999999</v>
      </c>
      <c r="Y29" s="51">
        <f>+$F$19</f>
        <v>0.4</v>
      </c>
      <c r="Z29" s="26">
        <f t="shared" si="13"/>
        <v>5.5263600000000004</v>
      </c>
      <c r="AA29" s="27"/>
      <c r="AB29" s="30">
        <f t="shared" si="3"/>
        <v>0.61643999999999988</v>
      </c>
      <c r="AC29" s="31">
        <f t="shared" si="4"/>
        <v>0.12554990712679631</v>
      </c>
      <c r="AE29" s="28">
        <f>+'Proposed Rates'!G26</f>
        <v>14.7462</v>
      </c>
      <c r="AF29" s="51">
        <f>+$F$19</f>
        <v>0.4</v>
      </c>
      <c r="AG29" s="26">
        <f t="shared" si="14"/>
        <v>5.8984800000000002</v>
      </c>
      <c r="AH29" s="27"/>
      <c r="AI29" s="30">
        <f t="shared" si="5"/>
        <v>0.37211999999999978</v>
      </c>
      <c r="AJ29" s="31">
        <f t="shared" si="6"/>
        <v>6.7335461316309422E-2</v>
      </c>
      <c r="AL29" s="28">
        <f>+'Proposed Rates'!H26</f>
        <v>14.985900000000001</v>
      </c>
      <c r="AM29" s="51">
        <f>+$F$19</f>
        <v>0.4</v>
      </c>
      <c r="AN29" s="26">
        <f t="shared" si="15"/>
        <v>5.9943600000000004</v>
      </c>
      <c r="AO29" s="27"/>
      <c r="AP29" s="30">
        <f t="shared" si="7"/>
        <v>9.5880000000000187E-2</v>
      </c>
      <c r="AQ29" s="31">
        <f t="shared" si="8"/>
        <v>1.6255035195508027E-2</v>
      </c>
    </row>
    <row r="30" spans="2:43" x14ac:dyDescent="0.2">
      <c r="B30" s="21" t="s">
        <v>31</v>
      </c>
      <c r="C30" s="21"/>
      <c r="D30" s="22"/>
      <c r="E30" s="23"/>
      <c r="F30" s="24"/>
      <c r="G30" s="25">
        <f t="shared" ref="G30" si="16">$F$18</f>
        <v>94</v>
      </c>
      <c r="H30" s="26">
        <f t="shared" si="0"/>
        <v>0</v>
      </c>
      <c r="I30" s="27"/>
      <c r="J30" s="28"/>
      <c r="K30" s="25">
        <f t="shared" ref="K30:K38" si="17">$F$18</f>
        <v>94</v>
      </c>
      <c r="L30" s="26">
        <f t="shared" si="9"/>
        <v>0</v>
      </c>
      <c r="M30" s="27"/>
      <c r="N30" s="30">
        <f t="shared" si="10"/>
        <v>0</v>
      </c>
      <c r="O30" s="31" t="str">
        <f t="shared" si="11"/>
        <v/>
      </c>
      <c r="Q30" s="28"/>
      <c r="R30" s="25">
        <f t="shared" ref="R30:R38" si="18">$F$18</f>
        <v>94</v>
      </c>
      <c r="S30" s="26">
        <f t="shared" si="12"/>
        <v>0</v>
      </c>
      <c r="T30" s="27"/>
      <c r="U30" s="30">
        <f t="shared" si="1"/>
        <v>0</v>
      </c>
      <c r="V30" s="31" t="str">
        <f t="shared" si="2"/>
        <v/>
      </c>
      <c r="X30" s="28"/>
      <c r="Y30" s="25">
        <f t="shared" ref="Y30:Y38" si="19">$F$18</f>
        <v>94</v>
      </c>
      <c r="Z30" s="26">
        <f t="shared" si="13"/>
        <v>0</v>
      </c>
      <c r="AA30" s="27"/>
      <c r="AB30" s="30">
        <f t="shared" si="3"/>
        <v>0</v>
      </c>
      <c r="AC30" s="31" t="str">
        <f t="shared" si="4"/>
        <v/>
      </c>
      <c r="AE30" s="28"/>
      <c r="AF30" s="25">
        <f t="shared" ref="AF30:AF38" si="20">$F$18</f>
        <v>94</v>
      </c>
      <c r="AG30" s="26">
        <f t="shared" si="14"/>
        <v>0</v>
      </c>
      <c r="AH30" s="27"/>
      <c r="AI30" s="30">
        <f t="shared" si="5"/>
        <v>0</v>
      </c>
      <c r="AJ30" s="31" t="str">
        <f t="shared" si="6"/>
        <v/>
      </c>
      <c r="AL30" s="28"/>
      <c r="AM30" s="25">
        <f t="shared" ref="AM30:AM38" si="21">$F$18</f>
        <v>94</v>
      </c>
      <c r="AN30" s="26">
        <f t="shared" si="15"/>
        <v>0</v>
      </c>
      <c r="AO30" s="27"/>
      <c r="AP30" s="30">
        <f t="shared" si="7"/>
        <v>0</v>
      </c>
      <c r="AQ30" s="31" t="str">
        <f t="shared" si="8"/>
        <v/>
      </c>
    </row>
    <row r="31" spans="2:43" x14ac:dyDescent="0.2">
      <c r="B31" s="21" t="s">
        <v>32</v>
      </c>
      <c r="C31" s="21"/>
      <c r="D31" s="22" t="s">
        <v>74</v>
      </c>
      <c r="E31" s="23"/>
      <c r="F31" s="24">
        <v>0</v>
      </c>
      <c r="G31" s="51">
        <f>+$F$19</f>
        <v>0.4</v>
      </c>
      <c r="H31" s="26">
        <f t="shared" si="0"/>
        <v>0</v>
      </c>
      <c r="I31" s="27"/>
      <c r="J31" s="28"/>
      <c r="K31" s="51">
        <f>+$F$19</f>
        <v>0.4</v>
      </c>
      <c r="L31" s="26">
        <f t="shared" si="9"/>
        <v>0</v>
      </c>
      <c r="M31" s="27"/>
      <c r="N31" s="30">
        <f t="shared" si="10"/>
        <v>0</v>
      </c>
      <c r="O31" s="31" t="str">
        <f t="shared" si="11"/>
        <v/>
      </c>
      <c r="Q31" s="28"/>
      <c r="R31" s="51">
        <f>+$F$19</f>
        <v>0.4</v>
      </c>
      <c r="S31" s="26">
        <f t="shared" si="12"/>
        <v>0</v>
      </c>
      <c r="T31" s="27"/>
      <c r="U31" s="30">
        <f t="shared" si="1"/>
        <v>0</v>
      </c>
      <c r="V31" s="31" t="str">
        <f t="shared" si="2"/>
        <v/>
      </c>
      <c r="X31" s="28"/>
      <c r="Y31" s="51">
        <f>+$F$19</f>
        <v>0.4</v>
      </c>
      <c r="Z31" s="26">
        <f t="shared" si="13"/>
        <v>0</v>
      </c>
      <c r="AA31" s="27"/>
      <c r="AB31" s="30">
        <f t="shared" si="3"/>
        <v>0</v>
      </c>
      <c r="AC31" s="31" t="str">
        <f t="shared" si="4"/>
        <v/>
      </c>
      <c r="AE31" s="28"/>
      <c r="AF31" s="51">
        <f>+$F$19</f>
        <v>0.4</v>
      </c>
      <c r="AG31" s="26">
        <f t="shared" si="14"/>
        <v>0</v>
      </c>
      <c r="AH31" s="27"/>
      <c r="AI31" s="30">
        <f t="shared" si="5"/>
        <v>0</v>
      </c>
      <c r="AJ31" s="31" t="str">
        <f t="shared" si="6"/>
        <v/>
      </c>
      <c r="AL31" s="28"/>
      <c r="AM31" s="51">
        <f>+$F$19</f>
        <v>0.4</v>
      </c>
      <c r="AN31" s="26">
        <f t="shared" si="15"/>
        <v>0</v>
      </c>
      <c r="AO31" s="27"/>
      <c r="AP31" s="30">
        <f t="shared" si="7"/>
        <v>0</v>
      </c>
      <c r="AQ31" s="31" t="str">
        <f t="shared" si="8"/>
        <v/>
      </c>
    </row>
    <row r="32" spans="2:43" x14ac:dyDescent="0.2">
      <c r="B32" s="33"/>
      <c r="C32" s="21"/>
      <c r="D32" s="22"/>
      <c r="E32" s="23"/>
      <c r="F32" s="24"/>
      <c r="G32" s="25">
        <f t="shared" ref="G32:G38" si="22">$F$18</f>
        <v>94</v>
      </c>
      <c r="H32" s="26">
        <f t="shared" si="0"/>
        <v>0</v>
      </c>
      <c r="I32" s="27"/>
      <c r="J32" s="28"/>
      <c r="K32" s="25">
        <f t="shared" si="17"/>
        <v>94</v>
      </c>
      <c r="L32" s="26">
        <f t="shared" si="9"/>
        <v>0</v>
      </c>
      <c r="M32" s="27"/>
      <c r="N32" s="30">
        <f t="shared" si="10"/>
        <v>0</v>
      </c>
      <c r="O32" s="31" t="str">
        <f t="shared" si="11"/>
        <v/>
      </c>
      <c r="Q32" s="28"/>
      <c r="R32" s="25">
        <f t="shared" si="18"/>
        <v>94</v>
      </c>
      <c r="S32" s="26">
        <f t="shared" si="12"/>
        <v>0</v>
      </c>
      <c r="T32" s="27"/>
      <c r="U32" s="30">
        <f t="shared" si="1"/>
        <v>0</v>
      </c>
      <c r="V32" s="31" t="str">
        <f t="shared" si="2"/>
        <v/>
      </c>
      <c r="X32" s="28"/>
      <c r="Y32" s="25">
        <f t="shared" si="19"/>
        <v>94</v>
      </c>
      <c r="Z32" s="26">
        <f t="shared" si="13"/>
        <v>0</v>
      </c>
      <c r="AA32" s="27"/>
      <c r="AB32" s="30">
        <f t="shared" si="3"/>
        <v>0</v>
      </c>
      <c r="AC32" s="31" t="str">
        <f t="shared" si="4"/>
        <v/>
      </c>
      <c r="AE32" s="28"/>
      <c r="AF32" s="25">
        <f t="shared" si="20"/>
        <v>94</v>
      </c>
      <c r="AG32" s="26">
        <f t="shared" si="14"/>
        <v>0</v>
      </c>
      <c r="AH32" s="27"/>
      <c r="AI32" s="30">
        <f t="shared" si="5"/>
        <v>0</v>
      </c>
      <c r="AJ32" s="31" t="str">
        <f t="shared" si="6"/>
        <v/>
      </c>
      <c r="AL32" s="28"/>
      <c r="AM32" s="25">
        <f t="shared" si="21"/>
        <v>94</v>
      </c>
      <c r="AN32" s="26">
        <f t="shared" si="15"/>
        <v>0</v>
      </c>
      <c r="AO32" s="27"/>
      <c r="AP32" s="30">
        <f t="shared" si="7"/>
        <v>0</v>
      </c>
      <c r="AQ32" s="31" t="str">
        <f t="shared" si="8"/>
        <v/>
      </c>
    </row>
    <row r="33" spans="2:43" x14ac:dyDescent="0.2">
      <c r="B33" s="33"/>
      <c r="C33" s="21"/>
      <c r="D33" s="22"/>
      <c r="E33" s="23"/>
      <c r="F33" s="24"/>
      <c r="G33" s="25">
        <f t="shared" si="22"/>
        <v>94</v>
      </c>
      <c r="H33" s="26">
        <f t="shared" si="0"/>
        <v>0</v>
      </c>
      <c r="I33" s="27"/>
      <c r="J33" s="28"/>
      <c r="K33" s="25">
        <f t="shared" si="17"/>
        <v>94</v>
      </c>
      <c r="L33" s="26">
        <f t="shared" si="9"/>
        <v>0</v>
      </c>
      <c r="M33" s="27"/>
      <c r="N33" s="30">
        <f t="shared" si="10"/>
        <v>0</v>
      </c>
      <c r="O33" s="31" t="str">
        <f t="shared" si="11"/>
        <v/>
      </c>
      <c r="Q33" s="28"/>
      <c r="R33" s="25">
        <f t="shared" si="18"/>
        <v>94</v>
      </c>
      <c r="S33" s="26">
        <f t="shared" si="12"/>
        <v>0</v>
      </c>
      <c r="T33" s="27"/>
      <c r="U33" s="30">
        <f t="shared" si="1"/>
        <v>0</v>
      </c>
      <c r="V33" s="31" t="str">
        <f t="shared" si="2"/>
        <v/>
      </c>
      <c r="X33" s="28"/>
      <c r="Y33" s="25">
        <f t="shared" si="19"/>
        <v>94</v>
      </c>
      <c r="Z33" s="26">
        <f t="shared" si="13"/>
        <v>0</v>
      </c>
      <c r="AA33" s="27"/>
      <c r="AB33" s="30">
        <f t="shared" si="3"/>
        <v>0</v>
      </c>
      <c r="AC33" s="31" t="str">
        <f t="shared" si="4"/>
        <v/>
      </c>
      <c r="AE33" s="28"/>
      <c r="AF33" s="25">
        <f t="shared" si="20"/>
        <v>94</v>
      </c>
      <c r="AG33" s="26">
        <f t="shared" si="14"/>
        <v>0</v>
      </c>
      <c r="AH33" s="27"/>
      <c r="AI33" s="30">
        <f t="shared" si="5"/>
        <v>0</v>
      </c>
      <c r="AJ33" s="31" t="str">
        <f t="shared" si="6"/>
        <v/>
      </c>
      <c r="AL33" s="28"/>
      <c r="AM33" s="25">
        <f t="shared" si="21"/>
        <v>94</v>
      </c>
      <c r="AN33" s="26">
        <f t="shared" si="15"/>
        <v>0</v>
      </c>
      <c r="AO33" s="27"/>
      <c r="AP33" s="30">
        <f t="shared" si="7"/>
        <v>0</v>
      </c>
      <c r="AQ33" s="31" t="str">
        <f t="shared" si="8"/>
        <v/>
      </c>
    </row>
    <row r="34" spans="2:43" x14ac:dyDescent="0.2">
      <c r="B34" s="33"/>
      <c r="C34" s="21"/>
      <c r="D34" s="22"/>
      <c r="E34" s="23"/>
      <c r="F34" s="24"/>
      <c r="G34" s="25">
        <f t="shared" si="22"/>
        <v>94</v>
      </c>
      <c r="H34" s="26">
        <f t="shared" si="0"/>
        <v>0</v>
      </c>
      <c r="I34" s="27"/>
      <c r="J34" s="28"/>
      <c r="K34" s="25">
        <f t="shared" si="17"/>
        <v>94</v>
      </c>
      <c r="L34" s="26">
        <f t="shared" si="9"/>
        <v>0</v>
      </c>
      <c r="M34" s="27"/>
      <c r="N34" s="30">
        <f t="shared" si="10"/>
        <v>0</v>
      </c>
      <c r="O34" s="31" t="str">
        <f t="shared" si="11"/>
        <v/>
      </c>
      <c r="Q34" s="28"/>
      <c r="R34" s="25">
        <f t="shared" si="18"/>
        <v>94</v>
      </c>
      <c r="S34" s="26">
        <f t="shared" si="12"/>
        <v>0</v>
      </c>
      <c r="T34" s="27"/>
      <c r="U34" s="30">
        <f t="shared" si="1"/>
        <v>0</v>
      </c>
      <c r="V34" s="31" t="str">
        <f t="shared" si="2"/>
        <v/>
      </c>
      <c r="X34" s="28"/>
      <c r="Y34" s="25">
        <f t="shared" si="19"/>
        <v>94</v>
      </c>
      <c r="Z34" s="26">
        <f t="shared" si="13"/>
        <v>0</v>
      </c>
      <c r="AA34" s="27"/>
      <c r="AB34" s="30">
        <f t="shared" si="3"/>
        <v>0</v>
      </c>
      <c r="AC34" s="31" t="str">
        <f t="shared" si="4"/>
        <v/>
      </c>
      <c r="AE34" s="28"/>
      <c r="AF34" s="25">
        <f t="shared" si="20"/>
        <v>94</v>
      </c>
      <c r="AG34" s="26">
        <f t="shared" si="14"/>
        <v>0</v>
      </c>
      <c r="AH34" s="27"/>
      <c r="AI34" s="30">
        <f t="shared" si="5"/>
        <v>0</v>
      </c>
      <c r="AJ34" s="31" t="str">
        <f t="shared" si="6"/>
        <v/>
      </c>
      <c r="AL34" s="28"/>
      <c r="AM34" s="25">
        <f t="shared" si="21"/>
        <v>94</v>
      </c>
      <c r="AN34" s="26">
        <f t="shared" si="15"/>
        <v>0</v>
      </c>
      <c r="AO34" s="27"/>
      <c r="AP34" s="30">
        <f t="shared" si="7"/>
        <v>0</v>
      </c>
      <c r="AQ34" s="31" t="str">
        <f t="shared" si="8"/>
        <v/>
      </c>
    </row>
    <row r="35" spans="2:43" x14ac:dyDescent="0.2">
      <c r="B35" s="33"/>
      <c r="C35" s="21"/>
      <c r="D35" s="22"/>
      <c r="E35" s="23"/>
      <c r="F35" s="24"/>
      <c r="G35" s="25">
        <f t="shared" si="22"/>
        <v>94</v>
      </c>
      <c r="H35" s="26">
        <f t="shared" si="0"/>
        <v>0</v>
      </c>
      <c r="I35" s="27"/>
      <c r="J35" s="28"/>
      <c r="K35" s="25">
        <f t="shared" si="17"/>
        <v>94</v>
      </c>
      <c r="L35" s="26">
        <f t="shared" si="9"/>
        <v>0</v>
      </c>
      <c r="M35" s="27"/>
      <c r="N35" s="30">
        <f t="shared" si="10"/>
        <v>0</v>
      </c>
      <c r="O35" s="31" t="str">
        <f t="shared" si="11"/>
        <v/>
      </c>
      <c r="Q35" s="28"/>
      <c r="R35" s="25">
        <f t="shared" si="18"/>
        <v>94</v>
      </c>
      <c r="S35" s="26">
        <f t="shared" si="12"/>
        <v>0</v>
      </c>
      <c r="T35" s="27"/>
      <c r="U35" s="30">
        <f t="shared" si="1"/>
        <v>0</v>
      </c>
      <c r="V35" s="31" t="str">
        <f t="shared" si="2"/>
        <v/>
      </c>
      <c r="X35" s="28"/>
      <c r="Y35" s="25">
        <f t="shared" si="19"/>
        <v>94</v>
      </c>
      <c r="Z35" s="26">
        <f t="shared" si="13"/>
        <v>0</v>
      </c>
      <c r="AA35" s="27"/>
      <c r="AB35" s="30">
        <f t="shared" si="3"/>
        <v>0</v>
      </c>
      <c r="AC35" s="31" t="str">
        <f t="shared" si="4"/>
        <v/>
      </c>
      <c r="AE35" s="28"/>
      <c r="AF35" s="25">
        <f t="shared" si="20"/>
        <v>94</v>
      </c>
      <c r="AG35" s="26">
        <f t="shared" si="14"/>
        <v>0</v>
      </c>
      <c r="AH35" s="27"/>
      <c r="AI35" s="30">
        <f t="shared" si="5"/>
        <v>0</v>
      </c>
      <c r="AJ35" s="31" t="str">
        <f t="shared" si="6"/>
        <v/>
      </c>
      <c r="AL35" s="28"/>
      <c r="AM35" s="25">
        <f t="shared" si="21"/>
        <v>94</v>
      </c>
      <c r="AN35" s="26">
        <f t="shared" si="15"/>
        <v>0</v>
      </c>
      <c r="AO35" s="27"/>
      <c r="AP35" s="30">
        <f t="shared" si="7"/>
        <v>0</v>
      </c>
      <c r="AQ35" s="31" t="str">
        <f t="shared" si="8"/>
        <v/>
      </c>
    </row>
    <row r="36" spans="2:43" x14ac:dyDescent="0.2">
      <c r="B36" s="33"/>
      <c r="C36" s="21"/>
      <c r="D36" s="22"/>
      <c r="E36" s="23"/>
      <c r="F36" s="24"/>
      <c r="G36" s="25">
        <f t="shared" si="22"/>
        <v>94</v>
      </c>
      <c r="H36" s="26">
        <f t="shared" si="0"/>
        <v>0</v>
      </c>
      <c r="I36" s="27"/>
      <c r="J36" s="28"/>
      <c r="K36" s="25">
        <f t="shared" si="17"/>
        <v>94</v>
      </c>
      <c r="L36" s="26">
        <f t="shared" si="9"/>
        <v>0</v>
      </c>
      <c r="M36" s="27"/>
      <c r="N36" s="30">
        <f t="shared" si="10"/>
        <v>0</v>
      </c>
      <c r="O36" s="31" t="str">
        <f t="shared" si="11"/>
        <v/>
      </c>
      <c r="Q36" s="28"/>
      <c r="R36" s="25">
        <f t="shared" si="18"/>
        <v>94</v>
      </c>
      <c r="S36" s="26">
        <f t="shared" si="12"/>
        <v>0</v>
      </c>
      <c r="T36" s="27"/>
      <c r="U36" s="30">
        <f t="shared" si="1"/>
        <v>0</v>
      </c>
      <c r="V36" s="31" t="str">
        <f t="shared" si="2"/>
        <v/>
      </c>
      <c r="X36" s="28"/>
      <c r="Y36" s="25">
        <f t="shared" si="19"/>
        <v>94</v>
      </c>
      <c r="Z36" s="26">
        <f t="shared" si="13"/>
        <v>0</v>
      </c>
      <c r="AA36" s="27"/>
      <c r="AB36" s="30">
        <f t="shared" si="3"/>
        <v>0</v>
      </c>
      <c r="AC36" s="31" t="str">
        <f t="shared" si="4"/>
        <v/>
      </c>
      <c r="AE36" s="28"/>
      <c r="AF36" s="25">
        <f t="shared" si="20"/>
        <v>94</v>
      </c>
      <c r="AG36" s="26">
        <f t="shared" si="14"/>
        <v>0</v>
      </c>
      <c r="AH36" s="27"/>
      <c r="AI36" s="30">
        <f t="shared" si="5"/>
        <v>0</v>
      </c>
      <c r="AJ36" s="31" t="str">
        <f t="shared" si="6"/>
        <v/>
      </c>
      <c r="AL36" s="28"/>
      <c r="AM36" s="25">
        <f t="shared" si="21"/>
        <v>94</v>
      </c>
      <c r="AN36" s="26">
        <f t="shared" si="15"/>
        <v>0</v>
      </c>
      <c r="AO36" s="27"/>
      <c r="AP36" s="30">
        <f t="shared" si="7"/>
        <v>0</v>
      </c>
      <c r="AQ36" s="31" t="str">
        <f t="shared" si="8"/>
        <v/>
      </c>
    </row>
    <row r="37" spans="2:43" x14ac:dyDescent="0.2">
      <c r="B37" s="33"/>
      <c r="C37" s="21"/>
      <c r="D37" s="22"/>
      <c r="E37" s="23"/>
      <c r="F37" s="24"/>
      <c r="G37" s="25">
        <f t="shared" si="22"/>
        <v>94</v>
      </c>
      <c r="H37" s="26">
        <f t="shared" si="0"/>
        <v>0</v>
      </c>
      <c r="I37" s="27"/>
      <c r="J37" s="28"/>
      <c r="K37" s="25">
        <f t="shared" si="17"/>
        <v>94</v>
      </c>
      <c r="L37" s="26">
        <f t="shared" si="9"/>
        <v>0</v>
      </c>
      <c r="M37" s="27"/>
      <c r="N37" s="30">
        <f t="shared" si="10"/>
        <v>0</v>
      </c>
      <c r="O37" s="31" t="str">
        <f t="shared" si="11"/>
        <v/>
      </c>
      <c r="Q37" s="28"/>
      <c r="R37" s="25">
        <f t="shared" si="18"/>
        <v>94</v>
      </c>
      <c r="S37" s="26">
        <f t="shared" si="12"/>
        <v>0</v>
      </c>
      <c r="T37" s="27"/>
      <c r="U37" s="30">
        <f t="shared" si="1"/>
        <v>0</v>
      </c>
      <c r="V37" s="31" t="str">
        <f t="shared" si="2"/>
        <v/>
      </c>
      <c r="X37" s="28"/>
      <c r="Y37" s="25">
        <f t="shared" si="19"/>
        <v>94</v>
      </c>
      <c r="Z37" s="26">
        <f t="shared" si="13"/>
        <v>0</v>
      </c>
      <c r="AA37" s="27"/>
      <c r="AB37" s="30">
        <f t="shared" si="3"/>
        <v>0</v>
      </c>
      <c r="AC37" s="31" t="str">
        <f t="shared" si="4"/>
        <v/>
      </c>
      <c r="AE37" s="28"/>
      <c r="AF37" s="25">
        <f t="shared" si="20"/>
        <v>94</v>
      </c>
      <c r="AG37" s="26">
        <f t="shared" si="14"/>
        <v>0</v>
      </c>
      <c r="AH37" s="27"/>
      <c r="AI37" s="30">
        <f t="shared" si="5"/>
        <v>0</v>
      </c>
      <c r="AJ37" s="31" t="str">
        <f t="shared" si="6"/>
        <v/>
      </c>
      <c r="AL37" s="28"/>
      <c r="AM37" s="25">
        <f t="shared" si="21"/>
        <v>94</v>
      </c>
      <c r="AN37" s="26">
        <f t="shared" si="15"/>
        <v>0</v>
      </c>
      <c r="AO37" s="27"/>
      <c r="AP37" s="30">
        <f t="shared" si="7"/>
        <v>0</v>
      </c>
      <c r="AQ37" s="31" t="str">
        <f t="shared" si="8"/>
        <v/>
      </c>
    </row>
    <row r="38" spans="2:43" x14ac:dyDescent="0.2">
      <c r="B38" s="33"/>
      <c r="C38" s="21"/>
      <c r="D38" s="22"/>
      <c r="E38" s="23"/>
      <c r="F38" s="24"/>
      <c r="G38" s="25">
        <f t="shared" si="22"/>
        <v>94</v>
      </c>
      <c r="H38" s="26">
        <f t="shared" si="0"/>
        <v>0</v>
      </c>
      <c r="I38" s="27"/>
      <c r="J38" s="28"/>
      <c r="K38" s="25">
        <f t="shared" si="17"/>
        <v>94</v>
      </c>
      <c r="L38" s="26">
        <f t="shared" si="9"/>
        <v>0</v>
      </c>
      <c r="M38" s="27"/>
      <c r="N38" s="30">
        <f t="shared" si="10"/>
        <v>0</v>
      </c>
      <c r="O38" s="31" t="str">
        <f t="shared" si="11"/>
        <v/>
      </c>
      <c r="Q38" s="28"/>
      <c r="R38" s="25">
        <f t="shared" si="18"/>
        <v>94</v>
      </c>
      <c r="S38" s="26">
        <f t="shared" si="12"/>
        <v>0</v>
      </c>
      <c r="T38" s="27"/>
      <c r="U38" s="30">
        <f t="shared" si="1"/>
        <v>0</v>
      </c>
      <c r="V38" s="31" t="str">
        <f t="shared" si="2"/>
        <v/>
      </c>
      <c r="X38" s="28"/>
      <c r="Y38" s="25">
        <f t="shared" si="19"/>
        <v>94</v>
      </c>
      <c r="Z38" s="26">
        <f t="shared" si="13"/>
        <v>0</v>
      </c>
      <c r="AA38" s="27"/>
      <c r="AB38" s="30">
        <f t="shared" si="3"/>
        <v>0</v>
      </c>
      <c r="AC38" s="31" t="str">
        <f t="shared" si="4"/>
        <v/>
      </c>
      <c r="AE38" s="28"/>
      <c r="AF38" s="25">
        <f t="shared" si="20"/>
        <v>94</v>
      </c>
      <c r="AG38" s="26">
        <f t="shared" si="14"/>
        <v>0</v>
      </c>
      <c r="AH38" s="27"/>
      <c r="AI38" s="30">
        <f t="shared" si="5"/>
        <v>0</v>
      </c>
      <c r="AJ38" s="31" t="str">
        <f t="shared" si="6"/>
        <v/>
      </c>
      <c r="AL38" s="28"/>
      <c r="AM38" s="25">
        <f t="shared" si="21"/>
        <v>94</v>
      </c>
      <c r="AN38" s="26">
        <f t="shared" si="15"/>
        <v>0</v>
      </c>
      <c r="AO38" s="27"/>
      <c r="AP38" s="30">
        <f t="shared" si="7"/>
        <v>0</v>
      </c>
      <c r="AQ38" s="31" t="str">
        <f t="shared" si="8"/>
        <v/>
      </c>
    </row>
    <row r="39" spans="2:43" s="45" customFormat="1" x14ac:dyDescent="0.2">
      <c r="B39" s="34" t="s">
        <v>33</v>
      </c>
      <c r="C39" s="35"/>
      <c r="D39" s="36"/>
      <c r="E39" s="35"/>
      <c r="F39" s="37"/>
      <c r="G39" s="38"/>
      <c r="H39" s="39">
        <f>SUM(H23:H38)</f>
        <v>6.6344399999999997</v>
      </c>
      <c r="I39" s="40"/>
      <c r="J39" s="41"/>
      <c r="K39" s="42"/>
      <c r="L39" s="39">
        <f>SUM(L23:L38)</f>
        <v>7.5399200000000004</v>
      </c>
      <c r="M39" s="40"/>
      <c r="N39" s="43">
        <f t="shared" si="10"/>
        <v>0.90548000000000073</v>
      </c>
      <c r="O39" s="44">
        <f t="shared" si="11"/>
        <v>0.13648175279300148</v>
      </c>
      <c r="Q39" s="41"/>
      <c r="R39" s="42"/>
      <c r="S39" s="39">
        <f>SUM(S23:S38)</f>
        <v>7.9399200000000008</v>
      </c>
      <c r="T39" s="40"/>
      <c r="U39" s="43">
        <f t="shared" si="1"/>
        <v>0.40000000000000036</v>
      </c>
      <c r="V39" s="44">
        <f t="shared" si="2"/>
        <v>5.3050960752899279E-2</v>
      </c>
      <c r="X39" s="41"/>
      <c r="Y39" s="42"/>
      <c r="Z39" s="39">
        <f>SUM(Z23:Z38)</f>
        <v>8.7563600000000008</v>
      </c>
      <c r="AA39" s="40"/>
      <c r="AB39" s="43">
        <f t="shared" si="3"/>
        <v>0.81644000000000005</v>
      </c>
      <c r="AC39" s="44">
        <f t="shared" si="4"/>
        <v>0.10282723251619663</v>
      </c>
      <c r="AE39" s="41"/>
      <c r="AF39" s="42"/>
      <c r="AG39" s="39">
        <f>SUM(AG23:AG38)</f>
        <v>9.1784800000000004</v>
      </c>
      <c r="AH39" s="40"/>
      <c r="AI39" s="43">
        <f t="shared" si="5"/>
        <v>0.42211999999999961</v>
      </c>
      <c r="AJ39" s="44">
        <f t="shared" si="6"/>
        <v>4.8207245933241619E-2</v>
      </c>
      <c r="AL39" s="41"/>
      <c r="AM39" s="42"/>
      <c r="AN39" s="39">
        <f>SUM(AN23:AN38)</f>
        <v>9.1743600000000001</v>
      </c>
      <c r="AO39" s="40"/>
      <c r="AP39" s="43">
        <f t="shared" si="7"/>
        <v>-4.1200000000003456E-3</v>
      </c>
      <c r="AQ39" s="44">
        <f t="shared" si="8"/>
        <v>-4.4887606662544839E-4</v>
      </c>
    </row>
    <row r="40" spans="2:43" ht="38.25" x14ac:dyDescent="0.2">
      <c r="B40" s="46" t="str">
        <f>+'USL (470)'!B40</f>
        <v>Deferral/Variance Account Disposition Rate Rider Class 1</v>
      </c>
      <c r="C40" s="21"/>
      <c r="D40" s="22" t="s">
        <v>74</v>
      </c>
      <c r="E40" s="23"/>
      <c r="F40" s="24">
        <v>0</v>
      </c>
      <c r="G40" s="235">
        <f>+$F$19</f>
        <v>0.4</v>
      </c>
      <c r="H40" s="26">
        <f>G40*F40</f>
        <v>0</v>
      </c>
      <c r="I40" s="27"/>
      <c r="J40" s="28">
        <f>+'Proposed Rates'!D44</f>
        <v>-0.18787899999999999</v>
      </c>
      <c r="K40" s="235">
        <f>+$F$19</f>
        <v>0.4</v>
      </c>
      <c r="L40" s="26">
        <f>K40*J40</f>
        <v>-7.5151599999999999E-2</v>
      </c>
      <c r="M40" s="27"/>
      <c r="N40" s="30">
        <f>L40-H40</f>
        <v>-7.5151599999999999E-2</v>
      </c>
      <c r="O40" s="31" t="str">
        <f>IF((H40)=0,"",(N40/H40))</f>
        <v/>
      </c>
      <c r="Q40" s="28"/>
      <c r="R40" s="51">
        <f>+$F$19</f>
        <v>0.4</v>
      </c>
      <c r="S40" s="26">
        <f>R40*Q40</f>
        <v>0</v>
      </c>
      <c r="T40" s="27"/>
      <c r="U40" s="30">
        <f t="shared" si="1"/>
        <v>7.5151599999999999E-2</v>
      </c>
      <c r="V40" s="31">
        <f t="shared" si="2"/>
        <v>-1</v>
      </c>
      <c r="X40" s="28"/>
      <c r="Y40" s="51">
        <f>+$F$19</f>
        <v>0.4</v>
      </c>
      <c r="Z40" s="26">
        <f>Y40*X40</f>
        <v>0</v>
      </c>
      <c r="AA40" s="27"/>
      <c r="AB40" s="30">
        <f t="shared" si="3"/>
        <v>0</v>
      </c>
      <c r="AC40" s="31" t="str">
        <f t="shared" si="4"/>
        <v/>
      </c>
      <c r="AE40" s="28"/>
      <c r="AF40" s="51">
        <f>+$F$19</f>
        <v>0.4</v>
      </c>
      <c r="AG40" s="26">
        <f>AF40*AE40</f>
        <v>0</v>
      </c>
      <c r="AH40" s="27"/>
      <c r="AI40" s="30">
        <f t="shared" si="5"/>
        <v>0</v>
      </c>
      <c r="AJ40" s="31" t="str">
        <f t="shared" si="6"/>
        <v/>
      </c>
      <c r="AL40" s="28"/>
      <c r="AM40" s="51">
        <f>+$F$19</f>
        <v>0.4</v>
      </c>
      <c r="AN40" s="26">
        <f>AM40*AL40</f>
        <v>0</v>
      </c>
      <c r="AO40" s="27"/>
      <c r="AP40" s="30">
        <f t="shared" si="7"/>
        <v>0</v>
      </c>
      <c r="AQ40" s="31" t="str">
        <f t="shared" si="8"/>
        <v/>
      </c>
    </row>
    <row r="41" spans="2:43" ht="38.25" x14ac:dyDescent="0.2">
      <c r="B41" s="46" t="str">
        <f>+'USL (470)'!B41</f>
        <v>Deferral/Variance Account Disposition Rate Rider Class 2</v>
      </c>
      <c r="C41" s="21"/>
      <c r="D41" s="22" t="s">
        <v>74</v>
      </c>
      <c r="E41" s="23"/>
      <c r="F41" s="24"/>
      <c r="G41" s="235">
        <f>$F$19</f>
        <v>0.4</v>
      </c>
      <c r="H41" s="26">
        <f t="shared" ref="H41:H45" si="23">G41*F41</f>
        <v>0</v>
      </c>
      <c r="I41" s="47"/>
      <c r="J41" s="28">
        <f>+'Proposed Rates'!D58</f>
        <v>3.9300000000000003E-3</v>
      </c>
      <c r="K41" s="235">
        <f>$F$19</f>
        <v>0.4</v>
      </c>
      <c r="L41" s="26">
        <f t="shared" ref="L41:L45" si="24">K41*J41</f>
        <v>1.5720000000000003E-3</v>
      </c>
      <c r="M41" s="48"/>
      <c r="N41" s="30">
        <f t="shared" ref="N41:N45" si="25">L41-H41</f>
        <v>1.5720000000000003E-3</v>
      </c>
      <c r="O41" s="31" t="str">
        <f t="shared" ref="O41:O65" si="26">IF((H41)=0,"",(N41/H41))</f>
        <v/>
      </c>
      <c r="Q41" s="28"/>
      <c r="R41" s="25">
        <f t="shared" ref="R41:R43" si="27">$F$18</f>
        <v>94</v>
      </c>
      <c r="S41" s="26">
        <f t="shared" ref="S41:S43" si="28">R41*Q41</f>
        <v>0</v>
      </c>
      <c r="T41" s="48"/>
      <c r="U41" s="30">
        <f t="shared" si="1"/>
        <v>-1.5720000000000003E-3</v>
      </c>
      <c r="V41" s="31">
        <f t="shared" si="2"/>
        <v>-1</v>
      </c>
      <c r="X41" s="28"/>
      <c r="Y41" s="25">
        <f t="shared" ref="Y41:Y43" si="29">$F$18</f>
        <v>94</v>
      </c>
      <c r="Z41" s="26">
        <f t="shared" ref="Z41:Z43" si="30">Y41*X41</f>
        <v>0</v>
      </c>
      <c r="AA41" s="48"/>
      <c r="AB41" s="30">
        <f t="shared" si="3"/>
        <v>0</v>
      </c>
      <c r="AC41" s="31" t="str">
        <f t="shared" si="4"/>
        <v/>
      </c>
      <c r="AE41" s="28"/>
      <c r="AF41" s="25">
        <f t="shared" ref="AF41:AF43" si="31">$F$18</f>
        <v>94</v>
      </c>
      <c r="AG41" s="26">
        <f t="shared" ref="AG41:AG43" si="32">AF41*AE41</f>
        <v>0</v>
      </c>
      <c r="AH41" s="48"/>
      <c r="AI41" s="30">
        <f t="shared" si="5"/>
        <v>0</v>
      </c>
      <c r="AJ41" s="31" t="str">
        <f t="shared" si="6"/>
        <v/>
      </c>
      <c r="AL41" s="28"/>
      <c r="AM41" s="25">
        <f t="shared" ref="AM41:AM43" si="33">$F$18</f>
        <v>94</v>
      </c>
      <c r="AN41" s="26">
        <f t="shared" ref="AN41:AN43" si="34">AM41*AL41</f>
        <v>0</v>
      </c>
      <c r="AO41" s="48"/>
      <c r="AP41" s="30">
        <f t="shared" si="7"/>
        <v>0</v>
      </c>
      <c r="AQ41" s="31" t="str">
        <f t="shared" si="8"/>
        <v/>
      </c>
    </row>
    <row r="42" spans="2:43" ht="38.25" x14ac:dyDescent="0.2">
      <c r="B42" s="46" t="str">
        <f>+'USL (470)'!B42</f>
        <v xml:space="preserve">Deferral/Variance Account Disposition Rate Rider -  Global Adjustment </v>
      </c>
      <c r="C42" s="21"/>
      <c r="D42" s="22" t="s">
        <v>30</v>
      </c>
      <c r="E42" s="23"/>
      <c r="F42" s="24"/>
      <c r="G42" s="25">
        <f t="shared" ref="G42:G43" si="35">$F$18</f>
        <v>94</v>
      </c>
      <c r="H42" s="26">
        <f t="shared" si="23"/>
        <v>0</v>
      </c>
      <c r="I42" s="47"/>
      <c r="J42" s="28"/>
      <c r="K42" s="25">
        <f t="shared" ref="K42" si="36">$F$18</f>
        <v>94</v>
      </c>
      <c r="L42" s="26">
        <f t="shared" si="24"/>
        <v>0</v>
      </c>
      <c r="M42" s="48"/>
      <c r="N42" s="30">
        <f t="shared" si="25"/>
        <v>0</v>
      </c>
      <c r="O42" s="31" t="str">
        <f t="shared" si="26"/>
        <v/>
      </c>
      <c r="Q42" s="28"/>
      <c r="R42" s="25">
        <f t="shared" si="27"/>
        <v>94</v>
      </c>
      <c r="S42" s="26">
        <f t="shared" si="28"/>
        <v>0</v>
      </c>
      <c r="T42" s="48"/>
      <c r="U42" s="30">
        <f t="shared" si="1"/>
        <v>0</v>
      </c>
      <c r="V42" s="31" t="str">
        <f t="shared" si="2"/>
        <v/>
      </c>
      <c r="X42" s="28"/>
      <c r="Y42" s="25">
        <f t="shared" si="29"/>
        <v>94</v>
      </c>
      <c r="Z42" s="26">
        <f t="shared" si="30"/>
        <v>0</v>
      </c>
      <c r="AA42" s="48"/>
      <c r="AB42" s="30">
        <f t="shared" si="3"/>
        <v>0</v>
      </c>
      <c r="AC42" s="31" t="str">
        <f t="shared" si="4"/>
        <v/>
      </c>
      <c r="AE42" s="28"/>
      <c r="AF42" s="25">
        <f t="shared" si="31"/>
        <v>94</v>
      </c>
      <c r="AG42" s="26">
        <f t="shared" si="32"/>
        <v>0</v>
      </c>
      <c r="AH42" s="48"/>
      <c r="AI42" s="30">
        <f t="shared" si="5"/>
        <v>0</v>
      </c>
      <c r="AJ42" s="31" t="str">
        <f t="shared" si="6"/>
        <v/>
      </c>
      <c r="AL42" s="28"/>
      <c r="AM42" s="25">
        <f t="shared" si="33"/>
        <v>94</v>
      </c>
      <c r="AN42" s="26">
        <f t="shared" si="34"/>
        <v>0</v>
      </c>
      <c r="AO42" s="48"/>
      <c r="AP42" s="30">
        <f t="shared" si="7"/>
        <v>0</v>
      </c>
      <c r="AQ42" s="31" t="str">
        <f t="shared" si="8"/>
        <v/>
      </c>
    </row>
    <row r="43" spans="2:43" ht="38.25" x14ac:dyDescent="0.2">
      <c r="B43" s="46" t="str">
        <f>+'USL (470)'!B43</f>
        <v>Deferral / Variance Accounts Balances (excluding Global Adj.) - NON-WMP</v>
      </c>
      <c r="C43" s="21"/>
      <c r="D43" s="22" t="s">
        <v>74</v>
      </c>
      <c r="E43" s="23"/>
      <c r="F43" s="24"/>
      <c r="G43" s="25">
        <f t="shared" si="35"/>
        <v>94</v>
      </c>
      <c r="H43" s="26">
        <f t="shared" si="23"/>
        <v>0</v>
      </c>
      <c r="I43" s="47"/>
      <c r="J43" s="28">
        <f>+'Proposed Rates'!D103</f>
        <v>-0.335428</v>
      </c>
      <c r="K43" s="235">
        <f>$F$19</f>
        <v>0.4</v>
      </c>
      <c r="L43" s="26">
        <f t="shared" si="24"/>
        <v>-0.13417120000000002</v>
      </c>
      <c r="M43" s="48"/>
      <c r="N43" s="30">
        <f t="shared" si="25"/>
        <v>-0.13417120000000002</v>
      </c>
      <c r="O43" s="31" t="str">
        <f t="shared" si="26"/>
        <v/>
      </c>
      <c r="Q43" s="28"/>
      <c r="R43" s="25">
        <f t="shared" si="27"/>
        <v>94</v>
      </c>
      <c r="S43" s="26">
        <f t="shared" si="28"/>
        <v>0</v>
      </c>
      <c r="T43" s="48"/>
      <c r="U43" s="30">
        <f t="shared" si="1"/>
        <v>0.13417120000000002</v>
      </c>
      <c r="V43" s="31">
        <f t="shared" si="2"/>
        <v>-1</v>
      </c>
      <c r="X43" s="28"/>
      <c r="Y43" s="25">
        <f t="shared" si="29"/>
        <v>94</v>
      </c>
      <c r="Z43" s="26">
        <f t="shared" si="30"/>
        <v>0</v>
      </c>
      <c r="AA43" s="48"/>
      <c r="AB43" s="30">
        <f t="shared" si="3"/>
        <v>0</v>
      </c>
      <c r="AC43" s="31" t="str">
        <f t="shared" si="4"/>
        <v/>
      </c>
      <c r="AE43" s="28"/>
      <c r="AF43" s="25">
        <f t="shared" si="31"/>
        <v>94</v>
      </c>
      <c r="AG43" s="26">
        <f t="shared" si="32"/>
        <v>0</v>
      </c>
      <c r="AH43" s="48"/>
      <c r="AI43" s="30">
        <f t="shared" si="5"/>
        <v>0</v>
      </c>
      <c r="AJ43" s="31" t="str">
        <f t="shared" si="6"/>
        <v/>
      </c>
      <c r="AL43" s="28"/>
      <c r="AM43" s="25">
        <f t="shared" si="33"/>
        <v>94</v>
      </c>
      <c r="AN43" s="26">
        <f t="shared" si="34"/>
        <v>0</v>
      </c>
      <c r="AO43" s="48"/>
      <c r="AP43" s="30">
        <f t="shared" si="7"/>
        <v>0</v>
      </c>
      <c r="AQ43" s="31" t="str">
        <f t="shared" si="8"/>
        <v/>
      </c>
    </row>
    <row r="44" spans="2:43" x14ac:dyDescent="0.2">
      <c r="B44" s="49" t="s">
        <v>35</v>
      </c>
      <c r="C44" s="21"/>
      <c r="D44" s="22" t="s">
        <v>74</v>
      </c>
      <c r="E44" s="23"/>
      <c r="F44" s="50">
        <v>1.7850000000000001E-2</v>
      </c>
      <c r="G44" s="51">
        <f>+$F$19</f>
        <v>0.4</v>
      </c>
      <c r="H44" s="26">
        <f>G44*F44</f>
        <v>7.1400000000000005E-3</v>
      </c>
      <c r="I44" s="27"/>
      <c r="J44" s="52">
        <v>1.8769999999999998E-2</v>
      </c>
      <c r="K44" s="51">
        <f>+$F$19</f>
        <v>0.4</v>
      </c>
      <c r="L44" s="26">
        <f>K44*J44</f>
        <v>7.5079999999999999E-3</v>
      </c>
      <c r="M44" s="27"/>
      <c r="N44" s="30">
        <f>L44-H44</f>
        <v>3.679999999999994E-4</v>
      </c>
      <c r="O44" s="31">
        <f>IF((H44)=0,"",(N44/H44))</f>
        <v>5.1540616246498513E-2</v>
      </c>
      <c r="Q44" s="52">
        <v>1.8929999999999999E-2</v>
      </c>
      <c r="R44" s="51">
        <f>+$F$19</f>
        <v>0.4</v>
      </c>
      <c r="S44" s="26">
        <f>R44*Q44</f>
        <v>7.5719999999999997E-3</v>
      </c>
      <c r="T44" s="27"/>
      <c r="U44" s="30">
        <f t="shared" si="1"/>
        <v>6.3999999999999821E-5</v>
      </c>
      <c r="V44" s="31">
        <f t="shared" si="2"/>
        <v>8.5242408098028539E-3</v>
      </c>
      <c r="X44" s="52">
        <v>1.898E-2</v>
      </c>
      <c r="Y44" s="51">
        <f>+$F$19</f>
        <v>0.4</v>
      </c>
      <c r="Z44" s="26">
        <f>Y44*X44</f>
        <v>7.5920000000000007E-3</v>
      </c>
      <c r="AA44" s="27"/>
      <c r="AB44" s="30">
        <f t="shared" si="3"/>
        <v>2.000000000000092E-5</v>
      </c>
      <c r="AC44" s="31">
        <f t="shared" si="4"/>
        <v>2.6413100898046646E-3</v>
      </c>
      <c r="AE44" s="52">
        <v>1.899E-2</v>
      </c>
      <c r="AF44" s="51">
        <f>+$F$19</f>
        <v>0.4</v>
      </c>
      <c r="AG44" s="26">
        <f>AF44*AE44</f>
        <v>7.5960000000000003E-3</v>
      </c>
      <c r="AH44" s="27"/>
      <c r="AI44" s="30">
        <f t="shared" si="5"/>
        <v>3.9999999999996635E-6</v>
      </c>
      <c r="AJ44" s="31">
        <f t="shared" si="6"/>
        <v>5.2687038988404413E-4</v>
      </c>
      <c r="AL44" s="52">
        <v>1.9E-2</v>
      </c>
      <c r="AM44" s="51">
        <f>+$F$19</f>
        <v>0.4</v>
      </c>
      <c r="AN44" s="26">
        <f>AM44*AL44</f>
        <v>7.6E-3</v>
      </c>
      <c r="AO44" s="27"/>
      <c r="AP44" s="30">
        <f t="shared" si="7"/>
        <v>3.9999999999996635E-6</v>
      </c>
      <c r="AQ44" s="31">
        <f t="shared" si="8"/>
        <v>5.2659294365451075E-4</v>
      </c>
    </row>
    <row r="45" spans="2:43" x14ac:dyDescent="0.2">
      <c r="B45" s="49" t="s">
        <v>36</v>
      </c>
      <c r="C45" s="21"/>
      <c r="D45" s="22"/>
      <c r="E45" s="23"/>
      <c r="F45" s="53">
        <f>IF(ISBLANK(D16)=TRUE, 0, IF(D16="TOU", 0.64*$F$55+0.18*$F$56+0.18*$F$57, IF(AND(D16="non-TOU", G59&gt;0), F59,F58)))</f>
        <v>0.10214000000000001</v>
      </c>
      <c r="G45" s="54">
        <f>$F$18*(1+$F$74)-$F$18</f>
        <v>3.3652000000000015</v>
      </c>
      <c r="H45" s="26">
        <f t="shared" si="23"/>
        <v>0.34372152800000016</v>
      </c>
      <c r="I45" s="27"/>
      <c r="J45" s="55">
        <f>0.64*$J$55+0.18*$J$56+0.18*$J$57</f>
        <v>0.10214000000000001</v>
      </c>
      <c r="K45" s="54">
        <f>$F$18*(1+$J$74)-$F$18</f>
        <v>3.1490000000000009</v>
      </c>
      <c r="L45" s="26">
        <f t="shared" si="24"/>
        <v>0.32163886000000014</v>
      </c>
      <c r="M45" s="27"/>
      <c r="N45" s="30">
        <f t="shared" si="25"/>
        <v>-2.2082668000000027E-2</v>
      </c>
      <c r="O45" s="31">
        <f t="shared" si="26"/>
        <v>-6.4245810055865965E-2</v>
      </c>
      <c r="Q45" s="55">
        <f>0.64*$Q$55+0.18*$Q$56+0.18*$Q$57</f>
        <v>0.10214000000000001</v>
      </c>
      <c r="R45" s="54">
        <f>$F$18*(1+Q74)-$F$18</f>
        <v>3.1490000000000009</v>
      </c>
      <c r="S45" s="26">
        <f t="shared" ref="S45" si="37">R45*Q45</f>
        <v>0.32163886000000014</v>
      </c>
      <c r="T45" s="27"/>
      <c r="U45" s="30">
        <f t="shared" si="1"/>
        <v>0</v>
      </c>
      <c r="V45" s="31">
        <f t="shared" si="2"/>
        <v>0</v>
      </c>
      <c r="X45" s="55">
        <f>0.64*$X$55+0.18*$X$56+0.18*$X$57</f>
        <v>0.10214000000000001</v>
      </c>
      <c r="Y45" s="54">
        <f>$F$18*(1+X74)-$F$18</f>
        <v>3.1490000000000009</v>
      </c>
      <c r="Z45" s="26">
        <f t="shared" ref="Z45" si="38">Y45*X45</f>
        <v>0.32163886000000014</v>
      </c>
      <c r="AA45" s="27"/>
      <c r="AB45" s="30">
        <f t="shared" si="3"/>
        <v>0</v>
      </c>
      <c r="AC45" s="31">
        <f t="shared" si="4"/>
        <v>0</v>
      </c>
      <c r="AE45" s="55">
        <f>0.64*$AE$55+0.18*$AE$56+0.18*$AE$57</f>
        <v>0.10214000000000001</v>
      </c>
      <c r="AF45" s="54">
        <f>$F$18*(1+AE74)-$F$18</f>
        <v>3.1490000000000009</v>
      </c>
      <c r="AG45" s="26">
        <f t="shared" ref="AG45" si="39">AF45*AE45</f>
        <v>0.32163886000000014</v>
      </c>
      <c r="AH45" s="27"/>
      <c r="AI45" s="30">
        <f t="shared" si="5"/>
        <v>0</v>
      </c>
      <c r="AJ45" s="31">
        <f t="shared" si="6"/>
        <v>0</v>
      </c>
      <c r="AL45" s="55">
        <f>0.64*$AL$55+0.18*$AL$56+0.18*$AL$57</f>
        <v>0.10214000000000001</v>
      </c>
      <c r="AM45" s="54">
        <f>$F$18*(1+AL74)-$F$18</f>
        <v>3.1490000000000009</v>
      </c>
      <c r="AN45" s="26">
        <f t="shared" ref="AN45" si="40">AM45*AL45</f>
        <v>0.32163886000000014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6.9853015279999999</v>
      </c>
      <c r="I47" s="40"/>
      <c r="J47" s="59"/>
      <c r="K47" s="61"/>
      <c r="L47" s="60">
        <f>SUM(L40:L46)+L39</f>
        <v>7.6613160600000008</v>
      </c>
      <c r="M47" s="40"/>
      <c r="N47" s="43">
        <f t="shared" ref="N47:N65" si="41">L47-H47</f>
        <v>0.67601453200000083</v>
      </c>
      <c r="O47" s="44">
        <f t="shared" si="26"/>
        <v>9.6776714547003137E-2</v>
      </c>
      <c r="Q47" s="59"/>
      <c r="R47" s="61"/>
      <c r="S47" s="60">
        <f>SUM(S40:S46)+S39</f>
        <v>8.2691308600000006</v>
      </c>
      <c r="T47" s="40"/>
      <c r="U47" s="43">
        <f t="shared" si="1"/>
        <v>0.60781479999999988</v>
      </c>
      <c r="V47" s="44">
        <f t="shared" si="2"/>
        <v>7.9335560005600367E-2</v>
      </c>
      <c r="X47" s="59"/>
      <c r="Y47" s="61"/>
      <c r="Z47" s="60">
        <f>SUM(Z40:Z46)+Z39</f>
        <v>9.0855908600000017</v>
      </c>
      <c r="AA47" s="40"/>
      <c r="AB47" s="43">
        <f t="shared" si="3"/>
        <v>0.81646000000000107</v>
      </c>
      <c r="AC47" s="44">
        <f t="shared" si="4"/>
        <v>9.873589060604139E-2</v>
      </c>
      <c r="AE47" s="59"/>
      <c r="AF47" s="61"/>
      <c r="AG47" s="60">
        <f>SUM(AG40:AG46)+AG39</f>
        <v>9.5077148600000001</v>
      </c>
      <c r="AH47" s="40"/>
      <c r="AI47" s="43">
        <f t="shared" si="5"/>
        <v>0.42212399999999839</v>
      </c>
      <c r="AJ47" s="44">
        <f t="shared" si="6"/>
        <v>4.6460819830489081E-2</v>
      </c>
      <c r="AL47" s="59"/>
      <c r="AM47" s="61"/>
      <c r="AN47" s="60">
        <f>SUM(AN40:AN46)+AN39</f>
        <v>9.5035988600000003</v>
      </c>
      <c r="AO47" s="40"/>
      <c r="AP47" s="43">
        <f t="shared" si="7"/>
        <v>-4.1159999999997865E-3</v>
      </c>
      <c r="AQ47" s="44">
        <f t="shared" si="8"/>
        <v>-4.3291159449009671E-4</v>
      </c>
    </row>
    <row r="48" spans="2:43" x14ac:dyDescent="0.2">
      <c r="B48" s="27" t="s">
        <v>39</v>
      </c>
      <c r="C48" s="27"/>
      <c r="D48" s="62" t="s">
        <v>74</v>
      </c>
      <c r="E48" s="63"/>
      <c r="F48" s="28">
        <v>2.1461000000000001</v>
      </c>
      <c r="G48" s="187">
        <f>+$F$19</f>
        <v>0.4</v>
      </c>
      <c r="H48" s="26">
        <f>G48*F48</f>
        <v>0.85844000000000009</v>
      </c>
      <c r="I48" s="27"/>
      <c r="J48" s="28">
        <f>+F48</f>
        <v>2.1461000000000001</v>
      </c>
      <c r="K48" s="187">
        <f>+$F$19</f>
        <v>0.4</v>
      </c>
      <c r="L48" s="26">
        <f>K48*J48</f>
        <v>0.85844000000000009</v>
      </c>
      <c r="M48" s="27"/>
      <c r="N48" s="30">
        <f t="shared" si="41"/>
        <v>0</v>
      </c>
      <c r="O48" s="31">
        <f t="shared" si="26"/>
        <v>0</v>
      </c>
      <c r="Q48" s="28">
        <f>+$J48</f>
        <v>2.1461000000000001</v>
      </c>
      <c r="R48" s="187">
        <f>+$F$19</f>
        <v>0.4</v>
      </c>
      <c r="S48" s="26">
        <f>R48*Q48</f>
        <v>0.85844000000000009</v>
      </c>
      <c r="T48" s="27"/>
      <c r="U48" s="30">
        <f t="shared" si="1"/>
        <v>0</v>
      </c>
      <c r="V48" s="31">
        <f t="shared" si="2"/>
        <v>0</v>
      </c>
      <c r="X48" s="28">
        <f>+$J48</f>
        <v>2.1461000000000001</v>
      </c>
      <c r="Y48" s="187">
        <f>+$F$19</f>
        <v>0.4</v>
      </c>
      <c r="Z48" s="26">
        <f>Y48*X48</f>
        <v>0.85844000000000009</v>
      </c>
      <c r="AA48" s="27"/>
      <c r="AB48" s="30">
        <f t="shared" si="3"/>
        <v>0</v>
      </c>
      <c r="AC48" s="31">
        <f t="shared" si="4"/>
        <v>0</v>
      </c>
      <c r="AE48" s="28">
        <f>+$J48</f>
        <v>2.1461000000000001</v>
      </c>
      <c r="AF48" s="187">
        <f>+$F$19</f>
        <v>0.4</v>
      </c>
      <c r="AG48" s="26">
        <f>AF48*AE48</f>
        <v>0.85844000000000009</v>
      </c>
      <c r="AH48" s="27"/>
      <c r="AI48" s="30">
        <f t="shared" si="5"/>
        <v>0</v>
      </c>
      <c r="AJ48" s="31">
        <f t="shared" si="6"/>
        <v>0</v>
      </c>
      <c r="AL48" s="28">
        <f>+$J48</f>
        <v>2.1461000000000001</v>
      </c>
      <c r="AM48" s="187">
        <f>+$F$19</f>
        <v>0.4</v>
      </c>
      <c r="AN48" s="26">
        <f>AM48*AL48</f>
        <v>0.85844000000000009</v>
      </c>
      <c r="AO48" s="27"/>
      <c r="AP48" s="30">
        <f t="shared" si="7"/>
        <v>0</v>
      </c>
      <c r="AQ48" s="31">
        <f t="shared" si="8"/>
        <v>0</v>
      </c>
    </row>
    <row r="49" spans="2:43" ht="25.5" x14ac:dyDescent="0.2">
      <c r="B49" s="66" t="s">
        <v>40</v>
      </c>
      <c r="C49" s="27"/>
      <c r="D49" s="62" t="s">
        <v>74</v>
      </c>
      <c r="E49" s="63"/>
      <c r="F49" s="28">
        <v>1.2058</v>
      </c>
      <c r="G49" s="187">
        <f>G48</f>
        <v>0.4</v>
      </c>
      <c r="H49" s="26">
        <f>G49*F49</f>
        <v>0.48232000000000003</v>
      </c>
      <c r="I49" s="27"/>
      <c r="J49" s="28">
        <f>+F49</f>
        <v>1.2058</v>
      </c>
      <c r="K49" s="187">
        <f>K48</f>
        <v>0.4</v>
      </c>
      <c r="L49" s="26">
        <f>K49*J49</f>
        <v>0.48232000000000003</v>
      </c>
      <c r="M49" s="27"/>
      <c r="N49" s="30">
        <f t="shared" si="41"/>
        <v>0</v>
      </c>
      <c r="O49" s="31">
        <f t="shared" si="26"/>
        <v>0</v>
      </c>
      <c r="Q49" s="28">
        <f>+$J49</f>
        <v>1.2058</v>
      </c>
      <c r="R49" s="187">
        <f>R48</f>
        <v>0.4</v>
      </c>
      <c r="S49" s="26">
        <f>R49*Q49</f>
        <v>0.48232000000000003</v>
      </c>
      <c r="T49" s="27"/>
      <c r="U49" s="30">
        <f t="shared" si="1"/>
        <v>0</v>
      </c>
      <c r="V49" s="31">
        <f t="shared" si="2"/>
        <v>0</v>
      </c>
      <c r="X49" s="28">
        <f>+$J49</f>
        <v>1.2058</v>
      </c>
      <c r="Y49" s="187">
        <f>Y48</f>
        <v>0.4</v>
      </c>
      <c r="Z49" s="26">
        <f>Y49*X49</f>
        <v>0.48232000000000003</v>
      </c>
      <c r="AA49" s="27"/>
      <c r="AB49" s="30">
        <f t="shared" si="3"/>
        <v>0</v>
      </c>
      <c r="AC49" s="31">
        <f t="shared" si="4"/>
        <v>0</v>
      </c>
      <c r="AE49" s="28">
        <f>+$J49</f>
        <v>1.2058</v>
      </c>
      <c r="AF49" s="187">
        <f>AF48</f>
        <v>0.4</v>
      </c>
      <c r="AG49" s="26">
        <f>AF49*AE49</f>
        <v>0.48232000000000003</v>
      </c>
      <c r="AH49" s="27"/>
      <c r="AI49" s="30">
        <f t="shared" si="5"/>
        <v>0</v>
      </c>
      <c r="AJ49" s="31">
        <f t="shared" si="6"/>
        <v>0</v>
      </c>
      <c r="AL49" s="28">
        <f>+$J49</f>
        <v>1.2058</v>
      </c>
      <c r="AM49" s="187">
        <f>AM48</f>
        <v>0.4</v>
      </c>
      <c r="AN49" s="26">
        <f>AM49*AL49</f>
        <v>0.48232000000000003</v>
      </c>
      <c r="AO49" s="27"/>
      <c r="AP49" s="30">
        <f t="shared" si="7"/>
        <v>0</v>
      </c>
      <c r="AQ49" s="31">
        <f t="shared" si="8"/>
        <v>0</v>
      </c>
    </row>
    <row r="50" spans="2:43" ht="25.5" x14ac:dyDescent="0.2">
      <c r="B50" s="56" t="s">
        <v>41</v>
      </c>
      <c r="C50" s="35"/>
      <c r="D50" s="35"/>
      <c r="E50" s="35"/>
      <c r="F50" s="67"/>
      <c r="G50" s="59"/>
      <c r="H50" s="60">
        <f>SUM(H47:H49)</f>
        <v>8.3260615280000003</v>
      </c>
      <c r="I50" s="68"/>
      <c r="J50" s="69"/>
      <c r="K50" s="59"/>
      <c r="L50" s="60">
        <f>SUM(L47:L49)</f>
        <v>9.0020760600000003</v>
      </c>
      <c r="M50" s="68"/>
      <c r="N50" s="43">
        <f t="shared" si="41"/>
        <v>0.67601453199999995</v>
      </c>
      <c r="O50" s="44">
        <f t="shared" si="26"/>
        <v>8.1192593848436898E-2</v>
      </c>
      <c r="Q50" s="69"/>
      <c r="R50" s="59"/>
      <c r="S50" s="60">
        <f>SUM(S47:S49)</f>
        <v>9.6098908600000001</v>
      </c>
      <c r="T50" s="68"/>
      <c r="U50" s="43">
        <f t="shared" si="1"/>
        <v>0.60781479999999988</v>
      </c>
      <c r="V50" s="44">
        <f t="shared" si="2"/>
        <v>6.7519402852057209E-2</v>
      </c>
      <c r="X50" s="69"/>
      <c r="Y50" s="59"/>
      <c r="Z50" s="60">
        <f>SUM(Z47:Z49)</f>
        <v>10.426350860000001</v>
      </c>
      <c r="AA50" s="68"/>
      <c r="AB50" s="43">
        <f t="shared" si="3"/>
        <v>0.81646000000000107</v>
      </c>
      <c r="AC50" s="44">
        <f t="shared" si="4"/>
        <v>8.496038216192614E-2</v>
      </c>
      <c r="AE50" s="69"/>
      <c r="AF50" s="59"/>
      <c r="AG50" s="60">
        <f>SUM(AG47:AG49)</f>
        <v>10.84847486</v>
      </c>
      <c r="AH50" s="68"/>
      <c r="AI50" s="43">
        <f t="shared" si="5"/>
        <v>0.42212399999999839</v>
      </c>
      <c r="AJ50" s="44">
        <f t="shared" si="6"/>
        <v>4.0486264625857638E-2</v>
      </c>
      <c r="AL50" s="69"/>
      <c r="AM50" s="59"/>
      <c r="AN50" s="60">
        <f>SUM(AN47:AN49)</f>
        <v>10.84435886</v>
      </c>
      <c r="AO50" s="68"/>
      <c r="AP50" s="43">
        <f t="shared" si="7"/>
        <v>-4.1159999999997865E-3</v>
      </c>
      <c r="AQ50" s="44">
        <f t="shared" si="8"/>
        <v>-3.7940817056009537E-4</v>
      </c>
    </row>
    <row r="51" spans="2:43" ht="25.5" x14ac:dyDescent="0.2">
      <c r="B51" s="71" t="s">
        <v>42</v>
      </c>
      <c r="C51" s="21"/>
      <c r="D51" s="22" t="s">
        <v>30</v>
      </c>
      <c r="E51" s="23"/>
      <c r="F51" s="72">
        <v>4.4000000000000003E-3</v>
      </c>
      <c r="G51" s="64">
        <f>+$F$18+G45</f>
        <v>97.365200000000002</v>
      </c>
      <c r="H51" s="73">
        <f t="shared" ref="H51:H57" si="42">G51*F51</f>
        <v>0.42840688000000005</v>
      </c>
      <c r="I51" s="27"/>
      <c r="J51" s="72">
        <v>4.4000000000000003E-3</v>
      </c>
      <c r="K51" s="64">
        <f>+$F$18+K45</f>
        <v>97.149000000000001</v>
      </c>
      <c r="L51" s="73">
        <f t="shared" ref="L51:L57" si="43">K51*J51</f>
        <v>0.42745560000000005</v>
      </c>
      <c r="M51" s="27"/>
      <c r="N51" s="30">
        <f t="shared" si="41"/>
        <v>-9.5127999999999879E-4</v>
      </c>
      <c r="O51" s="74">
        <f t="shared" si="26"/>
        <v>-2.22050588916779E-3</v>
      </c>
      <c r="Q51" s="72">
        <f>+J51</f>
        <v>4.4000000000000003E-3</v>
      </c>
      <c r="R51" s="64">
        <f>+$F$18+R45</f>
        <v>97.149000000000001</v>
      </c>
      <c r="S51" s="73">
        <f t="shared" ref="S51:S57" si="44">R51*Q51</f>
        <v>0.42745560000000005</v>
      </c>
      <c r="T51" s="27"/>
      <c r="U51" s="30">
        <f t="shared" si="1"/>
        <v>0</v>
      </c>
      <c r="V51" s="74">
        <f t="shared" si="2"/>
        <v>0</v>
      </c>
      <c r="X51" s="72">
        <f>+Q51</f>
        <v>4.4000000000000003E-3</v>
      </c>
      <c r="Y51" s="64">
        <f>+$F$18+Y45</f>
        <v>97.149000000000001</v>
      </c>
      <c r="Z51" s="73">
        <f t="shared" ref="Z51:Z57" si="45">Y51*X51</f>
        <v>0.42745560000000005</v>
      </c>
      <c r="AA51" s="27"/>
      <c r="AB51" s="30">
        <f t="shared" si="3"/>
        <v>0</v>
      </c>
      <c r="AC51" s="74">
        <f t="shared" si="4"/>
        <v>0</v>
      </c>
      <c r="AE51" s="72">
        <f>+X51</f>
        <v>4.4000000000000003E-3</v>
      </c>
      <c r="AF51" s="64">
        <f>+$F$18+AF45</f>
        <v>97.149000000000001</v>
      </c>
      <c r="AG51" s="73">
        <f t="shared" ref="AG51:AG57" si="46">AF51*AE51</f>
        <v>0.42745560000000005</v>
      </c>
      <c r="AH51" s="27"/>
      <c r="AI51" s="30">
        <f t="shared" si="5"/>
        <v>0</v>
      </c>
      <c r="AJ51" s="74">
        <f t="shared" si="6"/>
        <v>0</v>
      </c>
      <c r="AL51" s="72">
        <f>+AE51</f>
        <v>4.4000000000000003E-3</v>
      </c>
      <c r="AM51" s="64">
        <f>+$F$18+AM45</f>
        <v>97.149000000000001</v>
      </c>
      <c r="AN51" s="73">
        <f t="shared" ref="AN51:AN57" si="47">AM51*AL51</f>
        <v>0.42745560000000005</v>
      </c>
      <c r="AO51" s="27"/>
      <c r="AP51" s="30">
        <f t="shared" si="7"/>
        <v>0</v>
      </c>
      <c r="AQ51" s="74">
        <f t="shared" si="8"/>
        <v>0</v>
      </c>
    </row>
    <row r="52" spans="2:43" ht="25.5" x14ac:dyDescent="0.2">
      <c r="B52" s="71" t="s">
        <v>43</v>
      </c>
      <c r="C52" s="21"/>
      <c r="D52" s="22" t="s">
        <v>30</v>
      </c>
      <c r="E52" s="23"/>
      <c r="F52" s="72">
        <v>1.2999999999999999E-3</v>
      </c>
      <c r="G52" s="64">
        <f>+G51</f>
        <v>97.365200000000002</v>
      </c>
      <c r="H52" s="73">
        <f t="shared" si="42"/>
        <v>0.12657476000000001</v>
      </c>
      <c r="I52" s="27"/>
      <c r="J52" s="72">
        <v>1.2999999999999999E-3</v>
      </c>
      <c r="K52" s="64">
        <f>+K51</f>
        <v>97.149000000000001</v>
      </c>
      <c r="L52" s="73">
        <f t="shared" si="43"/>
        <v>0.12629370000000001</v>
      </c>
      <c r="M52" s="27"/>
      <c r="N52" s="30">
        <f t="shared" si="41"/>
        <v>-2.8105999999999964E-4</v>
      </c>
      <c r="O52" s="74">
        <f t="shared" si="26"/>
        <v>-2.22050588916779E-3</v>
      </c>
      <c r="Q52" s="72">
        <f>+J52</f>
        <v>1.2999999999999999E-3</v>
      </c>
      <c r="R52" s="64">
        <f>+R51</f>
        <v>97.149000000000001</v>
      </c>
      <c r="S52" s="73">
        <f t="shared" si="44"/>
        <v>0.12629370000000001</v>
      </c>
      <c r="T52" s="27"/>
      <c r="U52" s="30">
        <f t="shared" si="1"/>
        <v>0</v>
      </c>
      <c r="V52" s="74">
        <f t="shared" si="2"/>
        <v>0</v>
      </c>
      <c r="X52" s="72">
        <f>+Q52</f>
        <v>1.2999999999999999E-3</v>
      </c>
      <c r="Y52" s="64">
        <f>+Y51</f>
        <v>97.149000000000001</v>
      </c>
      <c r="Z52" s="73">
        <f t="shared" si="45"/>
        <v>0.12629370000000001</v>
      </c>
      <c r="AA52" s="27"/>
      <c r="AB52" s="30">
        <f t="shared" si="3"/>
        <v>0</v>
      </c>
      <c r="AC52" s="74">
        <f t="shared" si="4"/>
        <v>0</v>
      </c>
      <c r="AE52" s="72">
        <f>+X52</f>
        <v>1.2999999999999999E-3</v>
      </c>
      <c r="AF52" s="64">
        <f>+AF51</f>
        <v>97.149000000000001</v>
      </c>
      <c r="AG52" s="73">
        <f t="shared" si="46"/>
        <v>0.12629370000000001</v>
      </c>
      <c r="AH52" s="27"/>
      <c r="AI52" s="30">
        <f t="shared" si="5"/>
        <v>0</v>
      </c>
      <c r="AJ52" s="74">
        <f t="shared" si="6"/>
        <v>0</v>
      </c>
      <c r="AL52" s="72">
        <f>+AE52</f>
        <v>1.2999999999999999E-3</v>
      </c>
      <c r="AM52" s="64">
        <f>+AM51</f>
        <v>97.149000000000001</v>
      </c>
      <c r="AN52" s="73">
        <f t="shared" si="47"/>
        <v>0.12629370000000001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94</v>
      </c>
      <c r="H54" s="73">
        <f t="shared" si="42"/>
        <v>0.65236000000000005</v>
      </c>
      <c r="I54" s="27"/>
      <c r="J54" s="72">
        <f>+F54</f>
        <v>6.94E-3</v>
      </c>
      <c r="K54" s="76">
        <f>$F$18</f>
        <v>94</v>
      </c>
      <c r="L54" s="73">
        <f t="shared" si="43"/>
        <v>0.65236000000000005</v>
      </c>
      <c r="M54" s="27"/>
      <c r="N54" s="30">
        <f t="shared" si="41"/>
        <v>0</v>
      </c>
      <c r="O54" s="74">
        <f t="shared" si="26"/>
        <v>0</v>
      </c>
      <c r="Q54" s="72">
        <f>+J54</f>
        <v>6.94E-3</v>
      </c>
      <c r="R54" s="76">
        <f>$F$18</f>
        <v>94</v>
      </c>
      <c r="S54" s="73">
        <f t="shared" si="44"/>
        <v>0.65236000000000005</v>
      </c>
      <c r="T54" s="27"/>
      <c r="U54" s="30">
        <f t="shared" si="1"/>
        <v>0</v>
      </c>
      <c r="V54" s="74">
        <f t="shared" si="2"/>
        <v>0</v>
      </c>
      <c r="X54" s="72">
        <f>+Q54</f>
        <v>6.94E-3</v>
      </c>
      <c r="Y54" s="76">
        <f>$F$18</f>
        <v>94</v>
      </c>
      <c r="Z54" s="73">
        <f t="shared" si="45"/>
        <v>0.65236000000000005</v>
      </c>
      <c r="AA54" s="27"/>
      <c r="AB54" s="30">
        <f t="shared" si="3"/>
        <v>0</v>
      </c>
      <c r="AC54" s="74">
        <f t="shared" si="4"/>
        <v>0</v>
      </c>
      <c r="AE54" s="72">
        <f>+X54</f>
        <v>6.94E-3</v>
      </c>
      <c r="AF54" s="76">
        <f>$F$18</f>
        <v>94</v>
      </c>
      <c r="AG54" s="73">
        <f t="shared" si="46"/>
        <v>0.65236000000000005</v>
      </c>
      <c r="AH54" s="27"/>
      <c r="AI54" s="30">
        <f t="shared" si="5"/>
        <v>0</v>
      </c>
      <c r="AJ54" s="74">
        <f t="shared" si="6"/>
        <v>0</v>
      </c>
      <c r="AL54" s="72">
        <f>+AE54</f>
        <v>6.94E-3</v>
      </c>
      <c r="AM54" s="76">
        <f>$F$18</f>
        <v>94</v>
      </c>
      <c r="AN54" s="73">
        <f t="shared" si="47"/>
        <v>0.65236000000000005</v>
      </c>
      <c r="AO54" s="27"/>
      <c r="AP54" s="30">
        <f t="shared" si="7"/>
        <v>0</v>
      </c>
      <c r="AQ54" s="74">
        <f t="shared" si="8"/>
        <v>0</v>
      </c>
    </row>
    <row r="55" spans="2:43" x14ac:dyDescent="0.2">
      <c r="B55" s="49" t="s">
        <v>46</v>
      </c>
      <c r="C55" s="21"/>
      <c r="D55" s="22"/>
      <c r="E55" s="23"/>
      <c r="F55" s="72">
        <v>0.08</v>
      </c>
      <c r="G55" s="77">
        <f>0.64*$F$18</f>
        <v>60.160000000000004</v>
      </c>
      <c r="H55" s="73">
        <f t="shared" si="42"/>
        <v>4.8128000000000002</v>
      </c>
      <c r="I55" s="27"/>
      <c r="J55" s="72">
        <v>0.08</v>
      </c>
      <c r="K55" s="77">
        <f>$G$55</f>
        <v>60.160000000000004</v>
      </c>
      <c r="L55" s="73">
        <f t="shared" si="43"/>
        <v>4.8128000000000002</v>
      </c>
      <c r="M55" s="27"/>
      <c r="N55" s="30">
        <f t="shared" si="41"/>
        <v>0</v>
      </c>
      <c r="O55" s="74">
        <f t="shared" si="26"/>
        <v>0</v>
      </c>
      <c r="Q55" s="72">
        <v>0.08</v>
      </c>
      <c r="R55" s="77">
        <f>$G$55</f>
        <v>60.160000000000004</v>
      </c>
      <c r="S55" s="73">
        <f t="shared" si="44"/>
        <v>4.8128000000000002</v>
      </c>
      <c r="T55" s="27"/>
      <c r="U55" s="30">
        <f t="shared" si="1"/>
        <v>0</v>
      </c>
      <c r="V55" s="74">
        <f t="shared" si="2"/>
        <v>0</v>
      </c>
      <c r="X55" s="72">
        <v>0.08</v>
      </c>
      <c r="Y55" s="77">
        <f>$G$55</f>
        <v>60.160000000000004</v>
      </c>
      <c r="Z55" s="73">
        <f t="shared" si="45"/>
        <v>4.8128000000000002</v>
      </c>
      <c r="AA55" s="27"/>
      <c r="AB55" s="30">
        <f t="shared" si="3"/>
        <v>0</v>
      </c>
      <c r="AC55" s="74">
        <f t="shared" si="4"/>
        <v>0</v>
      </c>
      <c r="AE55" s="72">
        <v>0.08</v>
      </c>
      <c r="AF55" s="77">
        <f>$G$55</f>
        <v>60.160000000000004</v>
      </c>
      <c r="AG55" s="73">
        <f t="shared" si="46"/>
        <v>4.8128000000000002</v>
      </c>
      <c r="AH55" s="27"/>
      <c r="AI55" s="30">
        <f t="shared" si="5"/>
        <v>0</v>
      </c>
      <c r="AJ55" s="74">
        <f t="shared" si="6"/>
        <v>0</v>
      </c>
      <c r="AL55" s="72">
        <v>0.08</v>
      </c>
      <c r="AM55" s="77">
        <f>$G$55</f>
        <v>60.160000000000004</v>
      </c>
      <c r="AN55" s="73">
        <f t="shared" si="47"/>
        <v>4.8128000000000002</v>
      </c>
      <c r="AO55" s="27"/>
      <c r="AP55" s="30">
        <f t="shared" si="7"/>
        <v>0</v>
      </c>
      <c r="AQ55" s="74">
        <f t="shared" si="8"/>
        <v>0</v>
      </c>
    </row>
    <row r="56" spans="2:43" x14ac:dyDescent="0.2">
      <c r="B56" s="49" t="s">
        <v>47</v>
      </c>
      <c r="C56" s="21"/>
      <c r="D56" s="22"/>
      <c r="E56" s="23"/>
      <c r="F56" s="72">
        <v>0.122</v>
      </c>
      <c r="G56" s="77">
        <f>0.18*$F$18</f>
        <v>16.919999999999998</v>
      </c>
      <c r="H56" s="73">
        <f t="shared" si="42"/>
        <v>2.0642399999999999</v>
      </c>
      <c r="I56" s="27"/>
      <c r="J56" s="72">
        <v>0.122</v>
      </c>
      <c r="K56" s="77">
        <f>$G$56</f>
        <v>16.919999999999998</v>
      </c>
      <c r="L56" s="73">
        <f t="shared" si="43"/>
        <v>2.0642399999999999</v>
      </c>
      <c r="M56" s="27"/>
      <c r="N56" s="30">
        <f t="shared" si="41"/>
        <v>0</v>
      </c>
      <c r="O56" s="74">
        <f t="shared" si="26"/>
        <v>0</v>
      </c>
      <c r="Q56" s="72">
        <v>0.122</v>
      </c>
      <c r="R56" s="77">
        <f>$G$56</f>
        <v>16.919999999999998</v>
      </c>
      <c r="S56" s="73">
        <f t="shared" si="44"/>
        <v>2.0642399999999999</v>
      </c>
      <c r="T56" s="27"/>
      <c r="U56" s="30">
        <f t="shared" si="1"/>
        <v>0</v>
      </c>
      <c r="V56" s="74">
        <f t="shared" si="2"/>
        <v>0</v>
      </c>
      <c r="X56" s="72">
        <v>0.122</v>
      </c>
      <c r="Y56" s="77">
        <f>$G$56</f>
        <v>16.919999999999998</v>
      </c>
      <c r="Z56" s="73">
        <f t="shared" si="45"/>
        <v>2.0642399999999999</v>
      </c>
      <c r="AA56" s="27"/>
      <c r="AB56" s="30">
        <f t="shared" si="3"/>
        <v>0</v>
      </c>
      <c r="AC56" s="74">
        <f t="shared" si="4"/>
        <v>0</v>
      </c>
      <c r="AE56" s="72">
        <v>0.122</v>
      </c>
      <c r="AF56" s="77">
        <f>$G$56</f>
        <v>16.919999999999998</v>
      </c>
      <c r="AG56" s="73">
        <f t="shared" si="46"/>
        <v>2.0642399999999999</v>
      </c>
      <c r="AH56" s="27"/>
      <c r="AI56" s="30">
        <f t="shared" si="5"/>
        <v>0</v>
      </c>
      <c r="AJ56" s="74">
        <f t="shared" si="6"/>
        <v>0</v>
      </c>
      <c r="AL56" s="72">
        <v>0.122</v>
      </c>
      <c r="AM56" s="77">
        <f>$G$56</f>
        <v>16.919999999999998</v>
      </c>
      <c r="AN56" s="73">
        <f t="shared" si="47"/>
        <v>2.0642399999999999</v>
      </c>
      <c r="AO56" s="27"/>
      <c r="AP56" s="30">
        <f t="shared" si="7"/>
        <v>0</v>
      </c>
      <c r="AQ56" s="74">
        <f t="shared" si="8"/>
        <v>0</v>
      </c>
    </row>
    <row r="57" spans="2:43" x14ac:dyDescent="0.2">
      <c r="B57" s="11" t="s">
        <v>48</v>
      </c>
      <c r="C57" s="21"/>
      <c r="D57" s="22"/>
      <c r="E57" s="23"/>
      <c r="F57" s="72">
        <v>0.161</v>
      </c>
      <c r="G57" s="77">
        <f>0.18*$F$18</f>
        <v>16.919999999999998</v>
      </c>
      <c r="H57" s="73">
        <f t="shared" si="42"/>
        <v>2.7241199999999997</v>
      </c>
      <c r="I57" s="27"/>
      <c r="J57" s="72">
        <v>0.161</v>
      </c>
      <c r="K57" s="77">
        <f>$G$57</f>
        <v>16.919999999999998</v>
      </c>
      <c r="L57" s="73">
        <f t="shared" si="43"/>
        <v>2.7241199999999997</v>
      </c>
      <c r="M57" s="27"/>
      <c r="N57" s="30">
        <f t="shared" si="41"/>
        <v>0</v>
      </c>
      <c r="O57" s="74">
        <f t="shared" si="26"/>
        <v>0</v>
      </c>
      <c r="Q57" s="72">
        <v>0.161</v>
      </c>
      <c r="R57" s="77">
        <f>$G$57</f>
        <v>16.919999999999998</v>
      </c>
      <c r="S57" s="73">
        <f t="shared" si="44"/>
        <v>2.7241199999999997</v>
      </c>
      <c r="T57" s="27"/>
      <c r="U57" s="30">
        <f t="shared" si="1"/>
        <v>0</v>
      </c>
      <c r="V57" s="74">
        <f t="shared" si="2"/>
        <v>0</v>
      </c>
      <c r="X57" s="72">
        <v>0.161</v>
      </c>
      <c r="Y57" s="77">
        <f>$G$57</f>
        <v>16.919999999999998</v>
      </c>
      <c r="Z57" s="73">
        <f t="shared" si="45"/>
        <v>2.7241199999999997</v>
      </c>
      <c r="AA57" s="27"/>
      <c r="AB57" s="30">
        <f t="shared" si="3"/>
        <v>0</v>
      </c>
      <c r="AC57" s="74">
        <f t="shared" si="4"/>
        <v>0</v>
      </c>
      <c r="AE57" s="72">
        <v>0.161</v>
      </c>
      <c r="AF57" s="77">
        <f>$G$57</f>
        <v>16.919999999999998</v>
      </c>
      <c r="AG57" s="73">
        <f t="shared" si="46"/>
        <v>2.7241199999999997</v>
      </c>
      <c r="AH57" s="27"/>
      <c r="AI57" s="30">
        <f t="shared" si="5"/>
        <v>0</v>
      </c>
      <c r="AJ57" s="74">
        <f t="shared" si="6"/>
        <v>0</v>
      </c>
      <c r="AL57" s="72">
        <v>0.161</v>
      </c>
      <c r="AM57" s="77">
        <f>$G$57</f>
        <v>16.919999999999998</v>
      </c>
      <c r="AN57" s="73">
        <f t="shared" si="47"/>
        <v>2.7241199999999997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94</v>
      </c>
      <c r="H58" s="73">
        <f>G58*F58</f>
        <v>8.8360000000000003</v>
      </c>
      <c r="I58" s="83"/>
      <c r="J58" s="72">
        <v>9.4E-2</v>
      </c>
      <c r="K58" s="82">
        <f>$G$58</f>
        <v>94</v>
      </c>
      <c r="L58" s="73">
        <f>K58*J58</f>
        <v>8.8360000000000003</v>
      </c>
      <c r="M58" s="83"/>
      <c r="N58" s="84">
        <f t="shared" si="41"/>
        <v>0</v>
      </c>
      <c r="O58" s="74">
        <f t="shared" si="26"/>
        <v>0</v>
      </c>
      <c r="Q58" s="72">
        <v>9.4E-2</v>
      </c>
      <c r="R58" s="82">
        <f>$G$58</f>
        <v>94</v>
      </c>
      <c r="S58" s="73">
        <f>R58*Q58</f>
        <v>8.8360000000000003</v>
      </c>
      <c r="T58" s="83"/>
      <c r="U58" s="84">
        <f t="shared" si="1"/>
        <v>0</v>
      </c>
      <c r="V58" s="74">
        <f t="shared" si="2"/>
        <v>0</v>
      </c>
      <c r="X58" s="72">
        <v>9.4E-2</v>
      </c>
      <c r="Y58" s="82">
        <f>$G$58</f>
        <v>94</v>
      </c>
      <c r="Z58" s="73">
        <f>Y58*X58</f>
        <v>8.8360000000000003</v>
      </c>
      <c r="AA58" s="83"/>
      <c r="AB58" s="84">
        <f t="shared" si="3"/>
        <v>0</v>
      </c>
      <c r="AC58" s="74">
        <f t="shared" si="4"/>
        <v>0</v>
      </c>
      <c r="AE58" s="72">
        <v>9.4E-2</v>
      </c>
      <c r="AF58" s="82">
        <f>$G$58</f>
        <v>94</v>
      </c>
      <c r="AG58" s="73">
        <f>AF58*AE58</f>
        <v>8.8360000000000003</v>
      </c>
      <c r="AH58" s="83"/>
      <c r="AI58" s="84">
        <f t="shared" si="5"/>
        <v>0</v>
      </c>
      <c r="AJ58" s="74">
        <f t="shared" si="6"/>
        <v>0</v>
      </c>
      <c r="AL58" s="72">
        <v>9.4E-2</v>
      </c>
      <c r="AM58" s="82">
        <f>$G$58</f>
        <v>94</v>
      </c>
      <c r="AN58" s="73">
        <f>AM58*AL58</f>
        <v>8.8360000000000003</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6"/>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19.384563168</v>
      </c>
      <c r="I61" s="100"/>
      <c r="J61" s="101"/>
      <c r="K61" s="101"/>
      <c r="L61" s="99">
        <f>SUM(L51:L57,L50)</f>
        <v>20.059345360000002</v>
      </c>
      <c r="M61" s="102"/>
      <c r="N61" s="103">
        <f t="shared" ref="N61" si="48">L61-H61</f>
        <v>0.67478219200000211</v>
      </c>
      <c r="O61" s="104">
        <f t="shared" ref="O61" si="49">IF((H61)=0,"",(N61/H61))</f>
        <v>3.4810286213409813E-2</v>
      </c>
      <c r="Q61" s="101"/>
      <c r="R61" s="101"/>
      <c r="S61" s="99">
        <f>SUM(S51:S57,S50)</f>
        <v>20.667160160000002</v>
      </c>
      <c r="T61" s="102"/>
      <c r="U61" s="103">
        <f t="shared" si="1"/>
        <v>0.60781479999999988</v>
      </c>
      <c r="V61" s="104">
        <f>IF((L61)=0,"",(U61/L61))</f>
        <v>3.0300829318788886E-2</v>
      </c>
      <c r="X61" s="101"/>
      <c r="Y61" s="101"/>
      <c r="Z61" s="99">
        <f>SUM(Z51:Z57,Z50)</f>
        <v>21.483620160000001</v>
      </c>
      <c r="AA61" s="102"/>
      <c r="AB61" s="103">
        <f t="shared" si="3"/>
        <v>0.8164599999999993</v>
      </c>
      <c r="AC61" s="104">
        <f>IF((S61)=0,"",(AB61/S61))</f>
        <v>3.9505185699397961E-2</v>
      </c>
      <c r="AE61" s="101"/>
      <c r="AF61" s="101"/>
      <c r="AG61" s="99">
        <f>SUM(AG51:AG57,AG50)</f>
        <v>21.905744159999998</v>
      </c>
      <c r="AH61" s="102"/>
      <c r="AI61" s="103">
        <f t="shared" ref="AI61:AI65" si="50">AG61-Z61</f>
        <v>0.42212399999999661</v>
      </c>
      <c r="AJ61" s="104">
        <f>IF((Z61)=0,"",(AI61/Z61))</f>
        <v>1.9648643797284329E-2</v>
      </c>
      <c r="AL61" s="101"/>
      <c r="AM61" s="101"/>
      <c r="AN61" s="99">
        <f>SUM(AN51:AN57,AN50)</f>
        <v>21.901628160000001</v>
      </c>
      <c r="AO61" s="102"/>
      <c r="AP61" s="103">
        <f t="shared" ref="AP61:AP65" si="51">AN61-AG61</f>
        <v>-4.1159999999962338E-3</v>
      </c>
      <c r="AQ61" s="104">
        <f>IF((AG61)=0,"",(AP61/AG61))</f>
        <v>-1.8789592218063385E-4</v>
      </c>
    </row>
    <row r="62" spans="2:43" x14ac:dyDescent="0.2">
      <c r="B62" s="105" t="s">
        <v>52</v>
      </c>
      <c r="C62" s="21"/>
      <c r="D62" s="21"/>
      <c r="E62" s="21"/>
      <c r="F62" s="106">
        <v>0.13</v>
      </c>
      <c r="G62" s="107"/>
      <c r="H62" s="108">
        <f>H61*F62</f>
        <v>2.5199932118400001</v>
      </c>
      <c r="I62" s="109"/>
      <c r="J62" s="110">
        <v>0.13</v>
      </c>
      <c r="K62" s="109"/>
      <c r="L62" s="111">
        <f>L61*J62</f>
        <v>2.6077148968000001</v>
      </c>
      <c r="M62" s="112"/>
      <c r="N62" s="113">
        <f t="shared" si="41"/>
        <v>8.772168495999999E-2</v>
      </c>
      <c r="O62" s="114">
        <f t="shared" si="26"/>
        <v>3.4810286213409702E-2</v>
      </c>
      <c r="Q62" s="110">
        <v>0.13</v>
      </c>
      <c r="R62" s="109"/>
      <c r="S62" s="111">
        <f>S61*Q62</f>
        <v>2.6867308208000003</v>
      </c>
      <c r="T62" s="112"/>
      <c r="U62" s="113">
        <f t="shared" si="1"/>
        <v>7.9015924000000126E-2</v>
      </c>
      <c r="V62" s="114">
        <f t="shared" ref="V62:V71" si="52">IF((L62)=0,"",(U62/L62))</f>
        <v>3.0300829318788945E-2</v>
      </c>
      <c r="X62" s="110">
        <v>0.13</v>
      </c>
      <c r="Y62" s="109"/>
      <c r="Z62" s="111">
        <f>Z61*X62</f>
        <v>2.7928706208</v>
      </c>
      <c r="AA62" s="112"/>
      <c r="AB62" s="113">
        <f t="shared" si="3"/>
        <v>0.10613979999999978</v>
      </c>
      <c r="AC62" s="114">
        <f t="shared" ref="AC62:AC71" si="53">IF((S62)=0,"",(AB62/S62))</f>
        <v>3.9505185699397913E-2</v>
      </c>
      <c r="AE62" s="110">
        <v>0.13</v>
      </c>
      <c r="AF62" s="109"/>
      <c r="AG62" s="111">
        <f>AG61*AE62</f>
        <v>2.8477467407999999</v>
      </c>
      <c r="AH62" s="112"/>
      <c r="AI62" s="113">
        <f t="shared" si="50"/>
        <v>5.4876119999999862E-2</v>
      </c>
      <c r="AJ62" s="114">
        <f t="shared" ref="AJ62:AJ71" si="54">IF((Z62)=0,"",(AI62/Z62))</f>
        <v>1.964864379728444E-2</v>
      </c>
      <c r="AL62" s="110">
        <v>0.13</v>
      </c>
      <c r="AM62" s="109"/>
      <c r="AN62" s="111">
        <f>AN61*AL62</f>
        <v>2.8472116608000002</v>
      </c>
      <c r="AO62" s="112"/>
      <c r="AP62" s="113">
        <f t="shared" si="51"/>
        <v>-5.3507999999968803E-4</v>
      </c>
      <c r="AQ62" s="114">
        <f t="shared" ref="AQ62:AQ71" si="55">IF((AG62)=0,"",(AP62/AG62))</f>
        <v>-1.8789592218069622E-4</v>
      </c>
    </row>
    <row r="63" spans="2:43" x14ac:dyDescent="0.2">
      <c r="B63" s="115" t="s">
        <v>53</v>
      </c>
      <c r="C63" s="21"/>
      <c r="D63" s="21"/>
      <c r="E63" s="21"/>
      <c r="F63" s="116"/>
      <c r="G63" s="107"/>
      <c r="H63" s="108">
        <f>H61+H62</f>
        <v>21.904556379839999</v>
      </c>
      <c r="I63" s="109"/>
      <c r="J63" s="109"/>
      <c r="K63" s="109"/>
      <c r="L63" s="111">
        <f>L61+L62</f>
        <v>22.667060256800003</v>
      </c>
      <c r="M63" s="112"/>
      <c r="N63" s="113">
        <f t="shared" si="41"/>
        <v>0.76250387696000388</v>
      </c>
      <c r="O63" s="114">
        <f t="shared" si="26"/>
        <v>3.4810286213409883E-2</v>
      </c>
      <c r="Q63" s="109"/>
      <c r="R63" s="109"/>
      <c r="S63" s="111">
        <f>S61+S62</f>
        <v>23.353890980800003</v>
      </c>
      <c r="T63" s="112"/>
      <c r="U63" s="113">
        <f t="shared" si="1"/>
        <v>0.686830724</v>
      </c>
      <c r="V63" s="114">
        <f t="shared" si="52"/>
        <v>3.0300829318788892E-2</v>
      </c>
      <c r="X63" s="109"/>
      <c r="Y63" s="109"/>
      <c r="Z63" s="111">
        <f>Z61+Z62</f>
        <v>24.2764907808</v>
      </c>
      <c r="AA63" s="112"/>
      <c r="AB63" s="113">
        <f t="shared" si="3"/>
        <v>0.92259979999999686</v>
      </c>
      <c r="AC63" s="114">
        <f t="shared" si="53"/>
        <v>3.9505185699397857E-2</v>
      </c>
      <c r="AE63" s="109"/>
      <c r="AF63" s="109"/>
      <c r="AG63" s="111">
        <f>AG61+AG62</f>
        <v>24.753490900799996</v>
      </c>
      <c r="AH63" s="112"/>
      <c r="AI63" s="113">
        <f t="shared" si="50"/>
        <v>0.47700011999999603</v>
      </c>
      <c r="AJ63" s="114">
        <f t="shared" si="54"/>
        <v>1.9648643797284326E-2</v>
      </c>
      <c r="AL63" s="109"/>
      <c r="AM63" s="109"/>
      <c r="AN63" s="111">
        <f>AN61+AN62</f>
        <v>24.748839820800001</v>
      </c>
      <c r="AO63" s="112"/>
      <c r="AP63" s="113">
        <f t="shared" si="51"/>
        <v>-4.6510799999950336E-3</v>
      </c>
      <c r="AQ63" s="114">
        <f t="shared" si="55"/>
        <v>-1.8789592218060514E-4</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9" t="s">
        <v>55</v>
      </c>
      <c r="C65" s="269"/>
      <c r="D65" s="269"/>
      <c r="E65" s="120"/>
      <c r="F65" s="121"/>
      <c r="G65" s="122"/>
      <c r="H65" s="123">
        <f>H63+H64</f>
        <v>21.904556379839999</v>
      </c>
      <c r="I65" s="124"/>
      <c r="J65" s="124"/>
      <c r="K65" s="124"/>
      <c r="L65" s="125">
        <f>L63+L64</f>
        <v>22.667060256800003</v>
      </c>
      <c r="M65" s="126"/>
      <c r="N65" s="127">
        <f t="shared" si="41"/>
        <v>0.76250387696000388</v>
      </c>
      <c r="O65" s="128">
        <f t="shared" si="26"/>
        <v>3.4810286213409883E-2</v>
      </c>
      <c r="Q65" s="124"/>
      <c r="R65" s="124"/>
      <c r="S65" s="125">
        <f>S63+S64</f>
        <v>23.353890980800003</v>
      </c>
      <c r="T65" s="126"/>
      <c r="U65" s="127">
        <f t="shared" si="1"/>
        <v>0.686830724</v>
      </c>
      <c r="V65" s="128">
        <f t="shared" si="52"/>
        <v>3.0300829318788892E-2</v>
      </c>
      <c r="X65" s="124"/>
      <c r="Y65" s="124"/>
      <c r="Z65" s="125">
        <f>Z63+Z64</f>
        <v>24.2764907808</v>
      </c>
      <c r="AA65" s="126"/>
      <c r="AB65" s="127">
        <f t="shared" si="3"/>
        <v>0.92259979999999686</v>
      </c>
      <c r="AC65" s="128">
        <f t="shared" si="53"/>
        <v>3.9505185699397857E-2</v>
      </c>
      <c r="AE65" s="124"/>
      <c r="AF65" s="124"/>
      <c r="AG65" s="125">
        <f>AG63+AG64</f>
        <v>24.753490900799996</v>
      </c>
      <c r="AH65" s="126"/>
      <c r="AI65" s="127">
        <f t="shared" si="50"/>
        <v>0.47700011999999603</v>
      </c>
      <c r="AJ65" s="128">
        <f t="shared" si="54"/>
        <v>1.9648643797284326E-2</v>
      </c>
      <c r="AL65" s="124"/>
      <c r="AM65" s="124"/>
      <c r="AN65" s="125">
        <f>AN63+AN64</f>
        <v>24.748839820800001</v>
      </c>
      <c r="AO65" s="126"/>
      <c r="AP65" s="127">
        <f t="shared" si="51"/>
        <v>-4.6510799999950336E-3</v>
      </c>
      <c r="AQ65" s="128">
        <f t="shared" si="55"/>
        <v>-1.8789592218060514E-4</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18.619403168000005</v>
      </c>
      <c r="I67" s="140"/>
      <c r="J67" s="141"/>
      <c r="K67" s="141"/>
      <c r="L67" s="139">
        <f>SUM(L58:L59,L50,L51:L54)</f>
        <v>19.294185360000004</v>
      </c>
      <c r="M67" s="142"/>
      <c r="N67" s="143">
        <f t="shared" ref="N67:N71" si="56">L67-H67</f>
        <v>0.67478219199999856</v>
      </c>
      <c r="O67" s="104">
        <f t="shared" ref="O67:O71" si="57">IF((H67)=0,"",(N67/H67))</f>
        <v>3.6240806749364779E-2</v>
      </c>
      <c r="Q67" s="141"/>
      <c r="R67" s="141"/>
      <c r="S67" s="139">
        <f>SUM(S58:S59,S50,S51:S54)</f>
        <v>19.902000160000004</v>
      </c>
      <c r="T67" s="142"/>
      <c r="U67" s="143">
        <f t="shared" si="1"/>
        <v>0.60781479999999988</v>
      </c>
      <c r="V67" s="104">
        <f t="shared" si="52"/>
        <v>3.1502485783105369E-2</v>
      </c>
      <c r="X67" s="141"/>
      <c r="Y67" s="141"/>
      <c r="Z67" s="139">
        <f>SUM(Z58:Z59,Z50,Z51:Z54)</f>
        <v>20.718460160000003</v>
      </c>
      <c r="AA67" s="142"/>
      <c r="AB67" s="143">
        <f t="shared" si="3"/>
        <v>0.8164599999999993</v>
      </c>
      <c r="AC67" s="104">
        <f t="shared" si="53"/>
        <v>4.1024017356856415E-2</v>
      </c>
      <c r="AE67" s="141"/>
      <c r="AF67" s="141"/>
      <c r="AG67" s="139">
        <f>SUM(AG58:AG59,AG50,AG51:AG54)</f>
        <v>21.140584160000007</v>
      </c>
      <c r="AH67" s="142"/>
      <c r="AI67" s="143">
        <f t="shared" ref="AI67:AI71" si="58">AG67-Z67</f>
        <v>0.42212400000000372</v>
      </c>
      <c r="AJ67" s="104">
        <f t="shared" si="54"/>
        <v>2.0374294071090062E-2</v>
      </c>
      <c r="AL67" s="141"/>
      <c r="AM67" s="141"/>
      <c r="AN67" s="139">
        <f>SUM(AN58:AN59,AN50,AN51:AN54)</f>
        <v>21.136468160000003</v>
      </c>
      <c r="AO67" s="142"/>
      <c r="AP67" s="143">
        <f t="shared" ref="AP67:AP71" si="59">AN67-AG67</f>
        <v>-4.1160000000033392E-3</v>
      </c>
      <c r="AQ67" s="104">
        <f t="shared" si="55"/>
        <v>-1.946966067187113E-4</v>
      </c>
    </row>
    <row r="68" spans="2:43" s="85" customFormat="1" x14ac:dyDescent="0.2">
      <c r="B68" s="144" t="s">
        <v>52</v>
      </c>
      <c r="C68" s="79"/>
      <c r="D68" s="79"/>
      <c r="E68" s="79"/>
      <c r="F68" s="145">
        <v>0.13</v>
      </c>
      <c r="G68" s="138"/>
      <c r="H68" s="146">
        <f>H67*F68</f>
        <v>2.4205224118400008</v>
      </c>
      <c r="I68" s="147"/>
      <c r="J68" s="148">
        <v>0.13</v>
      </c>
      <c r="K68" s="149"/>
      <c r="L68" s="150">
        <f>L67*J68</f>
        <v>2.5082440968000004</v>
      </c>
      <c r="M68" s="151"/>
      <c r="N68" s="152">
        <f t="shared" si="56"/>
        <v>8.7721684959999546E-2</v>
      </c>
      <c r="O68" s="114">
        <f t="shared" si="57"/>
        <v>3.6240806749364668E-2</v>
      </c>
      <c r="Q68" s="148">
        <v>0.13</v>
      </c>
      <c r="R68" s="149"/>
      <c r="S68" s="150">
        <f>S67*Q68</f>
        <v>2.5872600208000005</v>
      </c>
      <c r="T68" s="151"/>
      <c r="U68" s="152">
        <f t="shared" si="1"/>
        <v>7.9015924000000126E-2</v>
      </c>
      <c r="V68" s="114">
        <f t="shared" si="52"/>
        <v>3.1502485783105424E-2</v>
      </c>
      <c r="X68" s="148">
        <v>0.13</v>
      </c>
      <c r="Y68" s="149"/>
      <c r="Z68" s="150">
        <f>Z67*X68</f>
        <v>2.6933998208000003</v>
      </c>
      <c r="AA68" s="151"/>
      <c r="AB68" s="152">
        <f t="shared" si="3"/>
        <v>0.10613979999999978</v>
      </c>
      <c r="AC68" s="114">
        <f t="shared" si="53"/>
        <v>4.1024017356856367E-2</v>
      </c>
      <c r="AE68" s="148">
        <v>0.13</v>
      </c>
      <c r="AF68" s="149"/>
      <c r="AG68" s="150">
        <f>AG67*AE68</f>
        <v>2.748275940800001</v>
      </c>
      <c r="AH68" s="151"/>
      <c r="AI68" s="152">
        <f t="shared" si="58"/>
        <v>5.487612000000075E-2</v>
      </c>
      <c r="AJ68" s="114">
        <f t="shared" si="54"/>
        <v>2.0374294071090163E-2</v>
      </c>
      <c r="AL68" s="148">
        <v>0.13</v>
      </c>
      <c r="AM68" s="149"/>
      <c r="AN68" s="150">
        <f>AN67*AL68</f>
        <v>2.7477408608000005</v>
      </c>
      <c r="AO68" s="151"/>
      <c r="AP68" s="152">
        <f t="shared" si="59"/>
        <v>-5.3508000000057621E-4</v>
      </c>
      <c r="AQ68" s="114">
        <f t="shared" si="55"/>
        <v>-1.9469660671876302E-4</v>
      </c>
    </row>
    <row r="69" spans="2:43" s="85" customFormat="1" x14ac:dyDescent="0.2">
      <c r="B69" s="153" t="s">
        <v>53</v>
      </c>
      <c r="C69" s="79"/>
      <c r="D69" s="79"/>
      <c r="E69" s="79"/>
      <c r="F69" s="154"/>
      <c r="G69" s="155"/>
      <c r="H69" s="146">
        <f>H67+H68</f>
        <v>21.039925579840006</v>
      </c>
      <c r="I69" s="147"/>
      <c r="J69" s="147"/>
      <c r="K69" s="147"/>
      <c r="L69" s="150">
        <f>L67+L68</f>
        <v>21.802429456800006</v>
      </c>
      <c r="M69" s="151"/>
      <c r="N69" s="152">
        <f t="shared" si="56"/>
        <v>0.76250387696000033</v>
      </c>
      <c r="O69" s="114">
        <f t="shared" si="57"/>
        <v>3.6240806749364876E-2</v>
      </c>
      <c r="Q69" s="147"/>
      <c r="R69" s="147"/>
      <c r="S69" s="150">
        <f>S67+S68</f>
        <v>22.489260180800002</v>
      </c>
      <c r="T69" s="151"/>
      <c r="U69" s="152">
        <f t="shared" si="1"/>
        <v>0.68683072399999645</v>
      </c>
      <c r="V69" s="114">
        <f t="shared" si="52"/>
        <v>3.1502485783105209E-2</v>
      </c>
      <c r="X69" s="147"/>
      <c r="Y69" s="147"/>
      <c r="Z69" s="150">
        <f>Z67+Z68</f>
        <v>23.411859980800003</v>
      </c>
      <c r="AA69" s="151"/>
      <c r="AB69" s="152">
        <f t="shared" si="3"/>
        <v>0.92259980000000041</v>
      </c>
      <c r="AC69" s="114">
        <f t="shared" si="53"/>
        <v>4.1024017356856471E-2</v>
      </c>
      <c r="AE69" s="147"/>
      <c r="AF69" s="147"/>
      <c r="AG69" s="150">
        <f>AG67+AG68</f>
        <v>23.888860100800009</v>
      </c>
      <c r="AH69" s="151"/>
      <c r="AI69" s="152">
        <f t="shared" si="58"/>
        <v>0.47700012000000669</v>
      </c>
      <c r="AJ69" s="114">
        <f t="shared" si="54"/>
        <v>2.037429407109017E-2</v>
      </c>
      <c r="AL69" s="147"/>
      <c r="AM69" s="147"/>
      <c r="AN69" s="150">
        <f>AN67+AN68</f>
        <v>23.884209020800004</v>
      </c>
      <c r="AO69" s="151"/>
      <c r="AP69" s="152">
        <f t="shared" si="59"/>
        <v>-4.6510800000056918E-3</v>
      </c>
      <c r="AQ69" s="114">
        <f t="shared" si="55"/>
        <v>-1.9469660671879162E-4</v>
      </c>
    </row>
    <row r="70" spans="2: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7" t="s">
        <v>57</v>
      </c>
      <c r="C71" s="267"/>
      <c r="D71" s="267"/>
      <c r="E71" s="158"/>
      <c r="F71" s="159"/>
      <c r="G71" s="160"/>
      <c r="H71" s="161">
        <f>SUM(H69:H70)</f>
        <v>21.039925579840006</v>
      </c>
      <c r="I71" s="162"/>
      <c r="J71" s="162"/>
      <c r="K71" s="162"/>
      <c r="L71" s="163">
        <f>SUM(L69:L70)</f>
        <v>21.802429456800006</v>
      </c>
      <c r="M71" s="164"/>
      <c r="N71" s="165">
        <f t="shared" si="56"/>
        <v>0.76250387696000033</v>
      </c>
      <c r="O71" s="166">
        <f t="shared" si="57"/>
        <v>3.6240806749364876E-2</v>
      </c>
      <c r="Q71" s="162"/>
      <c r="R71" s="162"/>
      <c r="S71" s="163">
        <f>SUM(S69:S70)</f>
        <v>22.489260180800002</v>
      </c>
      <c r="T71" s="164"/>
      <c r="U71" s="165">
        <f t="shared" si="1"/>
        <v>0.68683072399999645</v>
      </c>
      <c r="V71" s="166">
        <f t="shared" si="52"/>
        <v>3.1502485783105209E-2</v>
      </c>
      <c r="X71" s="162"/>
      <c r="Y71" s="162"/>
      <c r="Z71" s="163">
        <f>SUM(Z69:Z70)</f>
        <v>23.411859980800003</v>
      </c>
      <c r="AA71" s="164"/>
      <c r="AB71" s="165">
        <f t="shared" si="3"/>
        <v>0.92259980000000041</v>
      </c>
      <c r="AC71" s="166">
        <f t="shared" si="53"/>
        <v>4.1024017356856471E-2</v>
      </c>
      <c r="AE71" s="162"/>
      <c r="AF71" s="162"/>
      <c r="AG71" s="163">
        <f>SUM(AG69:AG70)</f>
        <v>23.888860100800009</v>
      </c>
      <c r="AH71" s="164"/>
      <c r="AI71" s="165">
        <f t="shared" si="58"/>
        <v>0.47700012000000669</v>
      </c>
      <c r="AJ71" s="166">
        <f t="shared" si="54"/>
        <v>2.037429407109017E-2</v>
      </c>
      <c r="AL71" s="162"/>
      <c r="AM71" s="162"/>
      <c r="AN71" s="163">
        <f>SUM(AN69:AN70)</f>
        <v>23.884209020800004</v>
      </c>
      <c r="AO71" s="164"/>
      <c r="AP71" s="165">
        <f t="shared" si="59"/>
        <v>-4.6510800000056918E-3</v>
      </c>
      <c r="AQ71" s="166">
        <f t="shared" si="55"/>
        <v>-1.9469660671879162E-4</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+H61-H31-H40-H41-H42-H43</f>
        <v>19.384563168</v>
      </c>
      <c r="I77" s="100"/>
      <c r="J77" s="101"/>
      <c r="K77" s="101"/>
      <c r="L77" s="99">
        <f>+L61-L31-L40-L41-L42-L43</f>
        <v>20.267096160000005</v>
      </c>
      <c r="M77" s="102"/>
      <c r="N77" s="103">
        <f t="shared" ref="N77:N81" si="60">L77-H77</f>
        <v>0.88253299200000512</v>
      </c>
      <c r="O77" s="104">
        <f t="shared" ref="O77:O81" si="61">IF((H77)=0,"",(N77/H77))</f>
        <v>4.5527618257443579E-2</v>
      </c>
      <c r="Q77" s="101"/>
      <c r="R77" s="101"/>
      <c r="S77" s="99">
        <f>+S61-S31-S40-S41-S42-S43</f>
        <v>20.667160160000002</v>
      </c>
      <c r="T77" s="102"/>
      <c r="U77" s="103">
        <f t="shared" ref="U77:U81" si="62">S77-L77</f>
        <v>0.40006399999999687</v>
      </c>
      <c r="V77" s="104">
        <f>IF((L77)=0,"",(U77/L77))</f>
        <v>1.9739581676707096E-2</v>
      </c>
      <c r="X77" s="101"/>
      <c r="Y77" s="101"/>
      <c r="Z77" s="99">
        <f>+Z61-Z31-Z40-Z41-Z42-Z43</f>
        <v>21.483620160000001</v>
      </c>
      <c r="AA77" s="102"/>
      <c r="AB77" s="103">
        <f t="shared" ref="AB77:AB81" si="63">Z77-S77</f>
        <v>0.8164599999999993</v>
      </c>
      <c r="AC77" s="104">
        <f>IF((S77)=0,"",(AB77/S77))</f>
        <v>3.9505185699397961E-2</v>
      </c>
      <c r="AE77" s="101"/>
      <c r="AF77" s="101"/>
      <c r="AG77" s="99">
        <f>+AG61-AG31-AG40-AG41-AG42-AG43</f>
        <v>21.905744159999998</v>
      </c>
      <c r="AH77" s="102"/>
      <c r="AI77" s="103">
        <f t="shared" ref="AI77:AI81" si="64">AG77-Z77</f>
        <v>0.42212399999999661</v>
      </c>
      <c r="AJ77" s="104">
        <f>IF((Z77)=0,"",(AI77/Z77))</f>
        <v>1.9648643797284329E-2</v>
      </c>
      <c r="AL77" s="101"/>
      <c r="AM77" s="101"/>
      <c r="AN77" s="99">
        <f>+AN61-AN31-AN40-AN41-AN42-AN43</f>
        <v>21.901628160000001</v>
      </c>
      <c r="AO77" s="102"/>
      <c r="AP77" s="103">
        <f t="shared" ref="AP77:AP81" si="65">AN77-AG77</f>
        <v>-4.1159999999962338E-3</v>
      </c>
      <c r="AQ77" s="104">
        <f>IF((AG77)=0,"",(AP77/AG77))</f>
        <v>-1.8789592218063385E-4</v>
      </c>
    </row>
    <row r="78" spans="2:43" x14ac:dyDescent="0.2">
      <c r="B78" s="105" t="s">
        <v>52</v>
      </c>
      <c r="C78" s="21"/>
      <c r="D78" s="21"/>
      <c r="E78" s="21"/>
      <c r="F78" s="106">
        <v>0.13</v>
      </c>
      <c r="G78" s="107"/>
      <c r="H78" s="108">
        <f>H77*F78</f>
        <v>2.5199932118400001</v>
      </c>
      <c r="I78" s="109"/>
      <c r="J78" s="110">
        <v>0.13</v>
      </c>
      <c r="K78" s="109"/>
      <c r="L78" s="111">
        <f>L77*J78</f>
        <v>2.6347225008000006</v>
      </c>
      <c r="M78" s="112"/>
      <c r="N78" s="113">
        <f t="shared" si="60"/>
        <v>0.11472928896000045</v>
      </c>
      <c r="O78" s="114">
        <f t="shared" si="61"/>
        <v>4.5527618257443489E-2</v>
      </c>
      <c r="Q78" s="110">
        <v>0.13</v>
      </c>
      <c r="R78" s="109"/>
      <c r="S78" s="111">
        <f>S77*Q78</f>
        <v>2.6867308208000003</v>
      </c>
      <c r="T78" s="112"/>
      <c r="U78" s="113">
        <f t="shared" si="62"/>
        <v>5.2008319999999664E-2</v>
      </c>
      <c r="V78" s="114">
        <f t="shared" ref="V78:V81" si="66">IF((L78)=0,"",(U78/L78))</f>
        <v>1.9739581676707123E-2</v>
      </c>
      <c r="X78" s="110">
        <v>0.13</v>
      </c>
      <c r="Y78" s="109"/>
      <c r="Z78" s="111">
        <f>Z77*X78</f>
        <v>2.7928706208</v>
      </c>
      <c r="AA78" s="112"/>
      <c r="AB78" s="113">
        <f t="shared" si="63"/>
        <v>0.10613979999999978</v>
      </c>
      <c r="AC78" s="114">
        <f t="shared" ref="AC78:AC81" si="67">IF((S78)=0,"",(AB78/S78))</f>
        <v>3.9505185699397913E-2</v>
      </c>
      <c r="AE78" s="110">
        <v>0.13</v>
      </c>
      <c r="AF78" s="109"/>
      <c r="AG78" s="111">
        <f>AG77*AE78</f>
        <v>2.8477467407999999</v>
      </c>
      <c r="AH78" s="112"/>
      <c r="AI78" s="113">
        <f t="shared" si="64"/>
        <v>5.4876119999999862E-2</v>
      </c>
      <c r="AJ78" s="114">
        <f t="shared" ref="AJ78:AJ81" si="68">IF((Z78)=0,"",(AI78/Z78))</f>
        <v>1.964864379728444E-2</v>
      </c>
      <c r="AL78" s="110">
        <v>0.13</v>
      </c>
      <c r="AM78" s="109"/>
      <c r="AN78" s="111">
        <f>AN77*AL78</f>
        <v>2.8472116608000002</v>
      </c>
      <c r="AO78" s="112"/>
      <c r="AP78" s="113">
        <f t="shared" si="65"/>
        <v>-5.3507999999968803E-4</v>
      </c>
      <c r="AQ78" s="114">
        <f t="shared" ref="AQ78:AQ81" si="69">IF((AG78)=0,"",(AP78/AG78))</f>
        <v>-1.8789592218069622E-4</v>
      </c>
    </row>
    <row r="79" spans="2:43" x14ac:dyDescent="0.2">
      <c r="B79" s="115" t="s">
        <v>53</v>
      </c>
      <c r="C79" s="21"/>
      <c r="D79" s="21"/>
      <c r="E79" s="21"/>
      <c r="F79" s="116"/>
      <c r="G79" s="107"/>
      <c r="H79" s="108">
        <f>H77+H78</f>
        <v>21.904556379839999</v>
      </c>
      <c r="I79" s="109"/>
      <c r="J79" s="109"/>
      <c r="K79" s="109"/>
      <c r="L79" s="111">
        <f>L77+L78</f>
        <v>22.901818660800004</v>
      </c>
      <c r="M79" s="112"/>
      <c r="N79" s="113">
        <f t="shared" si="60"/>
        <v>0.99726228096000469</v>
      </c>
      <c r="O79" s="114">
        <f t="shared" si="61"/>
        <v>4.5527618257443531E-2</v>
      </c>
      <c r="Q79" s="109"/>
      <c r="R79" s="109"/>
      <c r="S79" s="111">
        <f>S77+S78</f>
        <v>23.353890980800003</v>
      </c>
      <c r="T79" s="112"/>
      <c r="U79" s="113">
        <f t="shared" si="62"/>
        <v>0.45207231999999919</v>
      </c>
      <c r="V79" s="114">
        <f t="shared" si="66"/>
        <v>1.9739581676707217E-2</v>
      </c>
      <c r="X79" s="109"/>
      <c r="Y79" s="109"/>
      <c r="Z79" s="111">
        <f>Z77+Z78</f>
        <v>24.2764907808</v>
      </c>
      <c r="AA79" s="112"/>
      <c r="AB79" s="113">
        <f t="shared" si="63"/>
        <v>0.92259979999999686</v>
      </c>
      <c r="AC79" s="114">
        <f t="shared" si="67"/>
        <v>3.9505185699397857E-2</v>
      </c>
      <c r="AE79" s="109"/>
      <c r="AF79" s="109"/>
      <c r="AG79" s="111">
        <f>AG77+AG78</f>
        <v>24.753490900799996</v>
      </c>
      <c r="AH79" s="112"/>
      <c r="AI79" s="113">
        <f t="shared" si="64"/>
        <v>0.47700011999999603</v>
      </c>
      <c r="AJ79" s="114">
        <f t="shared" si="68"/>
        <v>1.9648643797284326E-2</v>
      </c>
      <c r="AL79" s="109"/>
      <c r="AM79" s="109"/>
      <c r="AN79" s="111">
        <f>AN77+AN78</f>
        <v>24.748839820800001</v>
      </c>
      <c r="AO79" s="112"/>
      <c r="AP79" s="113">
        <f t="shared" si="65"/>
        <v>-4.6510799999950336E-3</v>
      </c>
      <c r="AQ79" s="114">
        <f t="shared" si="69"/>
        <v>-1.8789592218060514E-4</v>
      </c>
    </row>
    <row r="80" spans="2:43" ht="15.75" customHeight="1" x14ac:dyDescent="0.2">
      <c r="B80" s="268" t="s">
        <v>54</v>
      </c>
      <c r="C80" s="268"/>
      <c r="D80" s="268"/>
      <c r="E80" s="21"/>
      <c r="F80" s="116"/>
      <c r="G80" s="107"/>
      <c r="H80" s="117">
        <f>ROUND(-H79*10%,2)</f>
        <v>-2.19</v>
      </c>
      <c r="I80" s="109"/>
      <c r="J80" s="109"/>
      <c r="K80" s="109"/>
      <c r="L80" s="118">
        <f>ROUND(-L79*10%,2)</f>
        <v>-2.29</v>
      </c>
      <c r="M80" s="112"/>
      <c r="N80" s="118">
        <f t="shared" si="60"/>
        <v>-0.10000000000000009</v>
      </c>
      <c r="O80" s="119">
        <f t="shared" si="61"/>
        <v>4.5662100456621044E-2</v>
      </c>
      <c r="Q80" s="109"/>
      <c r="R80" s="109"/>
      <c r="S80" s="118">
        <f>ROUND(-S79*10%,2)</f>
        <v>-2.34</v>
      </c>
      <c r="T80" s="112"/>
      <c r="U80" s="118">
        <f t="shared" si="62"/>
        <v>-4.9999999999999822E-2</v>
      </c>
      <c r="V80" s="119">
        <f t="shared" si="66"/>
        <v>2.1834061135371102E-2</v>
      </c>
      <c r="X80" s="109"/>
      <c r="Y80" s="109"/>
      <c r="Z80" s="118">
        <f>ROUND(-Z79*10%,2)</f>
        <v>-2.4300000000000002</v>
      </c>
      <c r="AA80" s="112"/>
      <c r="AB80" s="118">
        <f t="shared" si="63"/>
        <v>-9.0000000000000302E-2</v>
      </c>
      <c r="AC80" s="119">
        <f t="shared" si="67"/>
        <v>3.8461538461538596E-2</v>
      </c>
      <c r="AE80" s="109"/>
      <c r="AF80" s="109"/>
      <c r="AG80" s="118">
        <f>ROUND(-AG79*10%,2)</f>
        <v>-2.48</v>
      </c>
      <c r="AH80" s="112"/>
      <c r="AI80" s="118">
        <f t="shared" si="64"/>
        <v>-4.9999999999999822E-2</v>
      </c>
      <c r="AJ80" s="119">
        <f t="shared" si="68"/>
        <v>2.0576131687242726E-2</v>
      </c>
      <c r="AL80" s="109"/>
      <c r="AM80" s="109"/>
      <c r="AN80" s="118">
        <f>ROUND(-AN79*10%,2)</f>
        <v>-2.4700000000000002</v>
      </c>
      <c r="AO80" s="112"/>
      <c r="AP80" s="118">
        <f t="shared" si="65"/>
        <v>9.9999999999997868E-3</v>
      </c>
      <c r="AQ80" s="119">
        <f t="shared" si="69"/>
        <v>-4.0322580645160431E-3</v>
      </c>
    </row>
    <row r="81" spans="1:43" x14ac:dyDescent="0.2">
      <c r="B81" s="269" t="s">
        <v>55</v>
      </c>
      <c r="C81" s="269"/>
      <c r="D81" s="269"/>
      <c r="E81" s="120"/>
      <c r="F81" s="121"/>
      <c r="G81" s="122"/>
      <c r="H81" s="123">
        <f>H79+H80</f>
        <v>19.714556379839998</v>
      </c>
      <c r="I81" s="124"/>
      <c r="J81" s="124"/>
      <c r="K81" s="124"/>
      <c r="L81" s="125">
        <f>L79+L80</f>
        <v>20.611818660800004</v>
      </c>
      <c r="M81" s="126"/>
      <c r="N81" s="127">
        <f t="shared" si="60"/>
        <v>0.89726228096000682</v>
      </c>
      <c r="O81" s="128">
        <f t="shared" si="61"/>
        <v>4.5512679244334532E-2</v>
      </c>
      <c r="Q81" s="124"/>
      <c r="R81" s="124"/>
      <c r="S81" s="125">
        <f>S79+S80</f>
        <v>21.013890980800003</v>
      </c>
      <c r="T81" s="126"/>
      <c r="U81" s="127">
        <f t="shared" si="62"/>
        <v>0.40207231999999848</v>
      </c>
      <c r="V81" s="128">
        <f t="shared" si="66"/>
        <v>1.9506882270639622E-2</v>
      </c>
      <c r="X81" s="124"/>
      <c r="Y81" s="124"/>
      <c r="Z81" s="125">
        <f>Z79+Z80</f>
        <v>21.8464907808</v>
      </c>
      <c r="AA81" s="126"/>
      <c r="AB81" s="127">
        <f t="shared" si="63"/>
        <v>0.832599799999997</v>
      </c>
      <c r="AC81" s="128">
        <f t="shared" si="67"/>
        <v>3.9621400946675121E-2</v>
      </c>
      <c r="AE81" s="124"/>
      <c r="AF81" s="124"/>
      <c r="AG81" s="125">
        <f>AG79+AG80</f>
        <v>22.273490900799995</v>
      </c>
      <c r="AH81" s="126"/>
      <c r="AI81" s="127">
        <f t="shared" si="64"/>
        <v>0.42700011999999532</v>
      </c>
      <c r="AJ81" s="128">
        <f t="shared" si="68"/>
        <v>1.9545478689660698E-2</v>
      </c>
      <c r="AL81" s="124"/>
      <c r="AM81" s="124"/>
      <c r="AN81" s="125">
        <f>AN79+AN80</f>
        <v>22.278839820800002</v>
      </c>
      <c r="AO81" s="126"/>
      <c r="AP81" s="127">
        <f t="shared" si="65"/>
        <v>5.3489200000065296E-3</v>
      </c>
      <c r="AQ81" s="128">
        <f t="shared" si="69"/>
        <v>2.4014735830270829E-4</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8"/>
  <sheetViews>
    <sheetView showGridLines="0" view="pageBreakPreview" topLeftCell="A22"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80</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8">
        <v>1</v>
      </c>
      <c r="G19" s="6" t="s">
        <v>73</v>
      </c>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182">
        <v>0.56999999999999995</v>
      </c>
      <c r="G23" s="25">
        <v>1</v>
      </c>
      <c r="H23" s="26">
        <f>G23*F23</f>
        <v>0.56999999999999995</v>
      </c>
      <c r="I23" s="27"/>
      <c r="J23" s="183">
        <f>+'Proposed Rates'!D12</f>
        <v>0.75</v>
      </c>
      <c r="K23" s="29">
        <v>1</v>
      </c>
      <c r="L23" s="26">
        <f>K23*J23</f>
        <v>0.75</v>
      </c>
      <c r="M23" s="27"/>
      <c r="N23" s="30">
        <f>L23-H23</f>
        <v>0.18000000000000005</v>
      </c>
      <c r="O23" s="31">
        <f>IF((H23)=0,"",(N23/H23))</f>
        <v>0.31578947368421062</v>
      </c>
      <c r="Q23" s="183">
        <f>+'Proposed Rates'!E12</f>
        <v>0.8</v>
      </c>
      <c r="R23" s="29">
        <v>1</v>
      </c>
      <c r="S23" s="26">
        <f>R23*Q23</f>
        <v>0.8</v>
      </c>
      <c r="T23" s="27"/>
      <c r="U23" s="30">
        <f>S23-L23</f>
        <v>5.0000000000000044E-2</v>
      </c>
      <c r="V23" s="31">
        <f>IF((L23)=0,"",(U23/L23))</f>
        <v>6.6666666666666721E-2</v>
      </c>
      <c r="X23" s="183">
        <f>+'Proposed Rates'!F12</f>
        <v>0.85</v>
      </c>
      <c r="Y23" s="29">
        <v>1</v>
      </c>
      <c r="Z23" s="26">
        <f>Y23*X23</f>
        <v>0.85</v>
      </c>
      <c r="AA23" s="27"/>
      <c r="AB23" s="30">
        <f>Z23-S23</f>
        <v>4.9999999999999933E-2</v>
      </c>
      <c r="AC23" s="31">
        <f>IF((S23)=0,"",(AB23/S23))</f>
        <v>6.2499999999999917E-2</v>
      </c>
      <c r="AE23" s="183">
        <f>+'Proposed Rates'!G12</f>
        <v>0.89</v>
      </c>
      <c r="AF23" s="29">
        <v>1</v>
      </c>
      <c r="AG23" s="26">
        <f>AF23*AE23</f>
        <v>0.89</v>
      </c>
      <c r="AH23" s="27"/>
      <c r="AI23" s="30">
        <f>AG23-Z23</f>
        <v>4.0000000000000036E-2</v>
      </c>
      <c r="AJ23" s="31">
        <f>IF((Z23)=0,"",(AI23/Z23))</f>
        <v>4.7058823529411806E-2</v>
      </c>
      <c r="AL23" s="183">
        <f>+'Proposed Rates'!H12</f>
        <v>0.91</v>
      </c>
      <c r="AM23" s="29">
        <v>1</v>
      </c>
      <c r="AN23" s="26">
        <f>AM23*AL23</f>
        <v>0.91</v>
      </c>
      <c r="AO23" s="27"/>
      <c r="AP23" s="30">
        <f>AN23-AG23</f>
        <v>2.0000000000000018E-2</v>
      </c>
      <c r="AQ23" s="31">
        <f>IF((AG23)=0,"",(AP23/AG23))</f>
        <v>2.2471910112359571E-2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3.9996999999999998</v>
      </c>
      <c r="G29" s="51">
        <f>+$F$19</f>
        <v>1</v>
      </c>
      <c r="H29" s="26">
        <f t="shared" si="0"/>
        <v>3.9996999999999998</v>
      </c>
      <c r="I29" s="27"/>
      <c r="J29" s="28">
        <f>+'Proposed Rates'!D25</f>
        <v>5.3170999999999999</v>
      </c>
      <c r="K29" s="51">
        <f>+$F$19</f>
        <v>1</v>
      </c>
      <c r="L29" s="26">
        <f t="shared" si="9"/>
        <v>5.3170999999999999</v>
      </c>
      <c r="M29" s="27"/>
      <c r="N29" s="30">
        <f t="shared" si="10"/>
        <v>1.3174000000000001</v>
      </c>
      <c r="O29" s="31">
        <f t="shared" si="11"/>
        <v>0.32937470310273276</v>
      </c>
      <c r="Q29" s="28">
        <f>+'Proposed Rates'!E25</f>
        <v>5.6361999999999997</v>
      </c>
      <c r="R29" s="51">
        <f>+$F$19</f>
        <v>1</v>
      </c>
      <c r="S29" s="26">
        <f t="shared" si="12"/>
        <v>5.6361999999999997</v>
      </c>
      <c r="T29" s="27"/>
      <c r="U29" s="30">
        <f t="shared" si="1"/>
        <v>0.31909999999999972</v>
      </c>
      <c r="V29" s="31">
        <f t="shared" si="2"/>
        <v>6.0013917360967395E-2</v>
      </c>
      <c r="X29" s="28">
        <f>+'Proposed Rates'!F25</f>
        <v>5.9584000000000001</v>
      </c>
      <c r="Y29" s="51">
        <f>+$F$19</f>
        <v>1</v>
      </c>
      <c r="Z29" s="26">
        <f t="shared" si="13"/>
        <v>5.9584000000000001</v>
      </c>
      <c r="AA29" s="27"/>
      <c r="AB29" s="30">
        <f t="shared" si="3"/>
        <v>0.32220000000000049</v>
      </c>
      <c r="AC29" s="31">
        <f t="shared" si="4"/>
        <v>5.7166175792200506E-2</v>
      </c>
      <c r="AE29" s="28">
        <f>+'Proposed Rates'!G25</f>
        <v>6.2656999999999998</v>
      </c>
      <c r="AF29" s="51">
        <f>+$F$19</f>
        <v>1</v>
      </c>
      <c r="AG29" s="26">
        <f t="shared" si="14"/>
        <v>6.2656999999999998</v>
      </c>
      <c r="AH29" s="27"/>
      <c r="AI29" s="30">
        <f t="shared" si="5"/>
        <v>0.30729999999999968</v>
      </c>
      <c r="AJ29" s="31">
        <f t="shared" si="6"/>
        <v>5.1574248120300696E-2</v>
      </c>
      <c r="AL29" s="28">
        <f>+'Proposed Rates'!H25</f>
        <v>6.4332000000000003</v>
      </c>
      <c r="AM29" s="51">
        <f>+$F$19</f>
        <v>1</v>
      </c>
      <c r="AN29" s="26">
        <f t="shared" si="15"/>
        <v>6.4332000000000003</v>
      </c>
      <c r="AO29" s="27"/>
      <c r="AP29" s="30">
        <f t="shared" si="7"/>
        <v>0.16750000000000043</v>
      </c>
      <c r="AQ29" s="31">
        <f t="shared" si="8"/>
        <v>2.6732847088114724E-2</v>
      </c>
    </row>
    <row r="30" spans="2:43" x14ac:dyDescent="0.2">
      <c r="B30" s="21" t="s">
        <v>31</v>
      </c>
      <c r="C30" s="21"/>
      <c r="D30" s="22"/>
      <c r="E30" s="23"/>
      <c r="F30" s="24"/>
      <c r="G30" s="25">
        <f t="shared" ref="G30" si="16">$F$18</f>
        <v>150</v>
      </c>
      <c r="H30" s="26">
        <f t="shared" si="0"/>
        <v>0</v>
      </c>
      <c r="I30" s="27"/>
      <c r="J30" s="28"/>
      <c r="K30" s="25">
        <f t="shared" ref="K30:K38" si="17">$F$18</f>
        <v>150</v>
      </c>
      <c r="L30" s="26">
        <f t="shared" si="9"/>
        <v>0</v>
      </c>
      <c r="M30" s="27"/>
      <c r="N30" s="30">
        <f t="shared" si="10"/>
        <v>0</v>
      </c>
      <c r="O30" s="31" t="str">
        <f t="shared" si="11"/>
        <v/>
      </c>
      <c r="Q30" s="28"/>
      <c r="R30" s="25">
        <f t="shared" ref="R30:R38" si="18">$F$18</f>
        <v>150</v>
      </c>
      <c r="S30" s="26">
        <f t="shared" si="12"/>
        <v>0</v>
      </c>
      <c r="T30" s="27"/>
      <c r="U30" s="30">
        <f t="shared" si="1"/>
        <v>0</v>
      </c>
      <c r="V30" s="31" t="str">
        <f t="shared" si="2"/>
        <v/>
      </c>
      <c r="X30" s="28"/>
      <c r="Y30" s="25">
        <f t="shared" ref="Y30:Y38" si="19">$F$18</f>
        <v>150</v>
      </c>
      <c r="Z30" s="26">
        <f t="shared" si="13"/>
        <v>0</v>
      </c>
      <c r="AA30" s="27"/>
      <c r="AB30" s="30">
        <f t="shared" si="3"/>
        <v>0</v>
      </c>
      <c r="AC30" s="31" t="str">
        <f t="shared" si="4"/>
        <v/>
      </c>
      <c r="AE30" s="28"/>
      <c r="AF30" s="25">
        <f t="shared" ref="AF30:AF38" si="20">$F$18</f>
        <v>150</v>
      </c>
      <c r="AG30" s="26">
        <f t="shared" si="14"/>
        <v>0</v>
      </c>
      <c r="AH30" s="27"/>
      <c r="AI30" s="30">
        <f t="shared" si="5"/>
        <v>0</v>
      </c>
      <c r="AJ30" s="31" t="str">
        <f t="shared" si="6"/>
        <v/>
      </c>
      <c r="AL30" s="28"/>
      <c r="AM30" s="25">
        <f t="shared" ref="AM30:AM38" si="21">$F$18</f>
        <v>150</v>
      </c>
      <c r="AN30" s="26">
        <f t="shared" si="15"/>
        <v>0</v>
      </c>
      <c r="AO30" s="27"/>
      <c r="AP30" s="30">
        <f t="shared" si="7"/>
        <v>0</v>
      </c>
      <c r="AQ30" s="31" t="str">
        <f t="shared" si="8"/>
        <v/>
      </c>
    </row>
    <row r="31" spans="2:43" x14ac:dyDescent="0.2">
      <c r="B31" s="21" t="s">
        <v>32</v>
      </c>
      <c r="C31" s="21"/>
      <c r="D31" s="22" t="s">
        <v>74</v>
      </c>
      <c r="E31" s="23"/>
      <c r="F31" s="24">
        <v>0</v>
      </c>
      <c r="G31" s="51">
        <f>+$F$19</f>
        <v>1</v>
      </c>
      <c r="H31" s="26">
        <f t="shared" si="0"/>
        <v>0</v>
      </c>
      <c r="I31" s="27"/>
      <c r="J31" s="189">
        <f>+'Proposed Rates'!D72</f>
        <v>-0.24051</v>
      </c>
      <c r="K31" s="51">
        <f>+$F$19</f>
        <v>1</v>
      </c>
      <c r="L31" s="26">
        <f t="shared" si="9"/>
        <v>-0.24051</v>
      </c>
      <c r="M31" s="27"/>
      <c r="N31" s="30">
        <f t="shared" si="10"/>
        <v>-0.24051</v>
      </c>
      <c r="O31" s="31" t="str">
        <f t="shared" si="11"/>
        <v/>
      </c>
      <c r="Q31" s="28"/>
      <c r="R31" s="51">
        <f>+$F$19</f>
        <v>1</v>
      </c>
      <c r="S31" s="26">
        <f t="shared" si="12"/>
        <v>0</v>
      </c>
      <c r="T31" s="27"/>
      <c r="U31" s="30">
        <f t="shared" si="1"/>
        <v>0.24051</v>
      </c>
      <c r="V31" s="31">
        <f t="shared" si="2"/>
        <v>-1</v>
      </c>
      <c r="X31" s="28"/>
      <c r="Y31" s="51">
        <f>+$F$19</f>
        <v>1</v>
      </c>
      <c r="Z31" s="26">
        <f t="shared" si="13"/>
        <v>0</v>
      </c>
      <c r="AA31" s="27"/>
      <c r="AB31" s="30">
        <f t="shared" si="3"/>
        <v>0</v>
      </c>
      <c r="AC31" s="31" t="str">
        <f t="shared" si="4"/>
        <v/>
      </c>
      <c r="AE31" s="28"/>
      <c r="AF31" s="51">
        <f>+$F$19</f>
        <v>1</v>
      </c>
      <c r="AG31" s="26">
        <f t="shared" si="14"/>
        <v>0</v>
      </c>
      <c r="AH31" s="27"/>
      <c r="AI31" s="30">
        <f t="shared" si="5"/>
        <v>0</v>
      </c>
      <c r="AJ31" s="31" t="str">
        <f t="shared" si="6"/>
        <v/>
      </c>
      <c r="AL31" s="28"/>
      <c r="AM31" s="51">
        <f>+$F$19</f>
        <v>1</v>
      </c>
      <c r="AN31" s="26">
        <f t="shared" si="15"/>
        <v>0</v>
      </c>
      <c r="AO31" s="27"/>
      <c r="AP31" s="30">
        <f t="shared" si="7"/>
        <v>0</v>
      </c>
      <c r="AQ31" s="31" t="str">
        <f t="shared" si="8"/>
        <v/>
      </c>
    </row>
    <row r="32" spans="2:43" x14ac:dyDescent="0.2">
      <c r="B32" s="33"/>
      <c r="C32" s="21"/>
      <c r="D32" s="22"/>
      <c r="E32" s="23"/>
      <c r="F32" s="24"/>
      <c r="G32" s="25">
        <f t="shared" ref="G32:G38" si="22">$F$18</f>
        <v>150</v>
      </c>
      <c r="H32" s="26">
        <f t="shared" si="0"/>
        <v>0</v>
      </c>
      <c r="I32" s="27"/>
      <c r="J32" s="28"/>
      <c r="K32" s="25">
        <f t="shared" si="17"/>
        <v>150</v>
      </c>
      <c r="L32" s="26">
        <f t="shared" si="9"/>
        <v>0</v>
      </c>
      <c r="M32" s="27"/>
      <c r="N32" s="30">
        <f t="shared" si="10"/>
        <v>0</v>
      </c>
      <c r="O32" s="31" t="str">
        <f t="shared" si="11"/>
        <v/>
      </c>
      <c r="Q32" s="28"/>
      <c r="R32" s="25">
        <f t="shared" si="18"/>
        <v>150</v>
      </c>
      <c r="S32" s="26">
        <f t="shared" si="12"/>
        <v>0</v>
      </c>
      <c r="T32" s="27"/>
      <c r="U32" s="30">
        <f t="shared" si="1"/>
        <v>0</v>
      </c>
      <c r="V32" s="31" t="str">
        <f t="shared" si="2"/>
        <v/>
      </c>
      <c r="X32" s="28"/>
      <c r="Y32" s="25">
        <f t="shared" si="19"/>
        <v>150</v>
      </c>
      <c r="Z32" s="26">
        <f t="shared" si="13"/>
        <v>0</v>
      </c>
      <c r="AA32" s="27"/>
      <c r="AB32" s="30">
        <f t="shared" si="3"/>
        <v>0</v>
      </c>
      <c r="AC32" s="31" t="str">
        <f t="shared" si="4"/>
        <v/>
      </c>
      <c r="AE32" s="28"/>
      <c r="AF32" s="25">
        <f t="shared" si="20"/>
        <v>150</v>
      </c>
      <c r="AG32" s="26">
        <f t="shared" si="14"/>
        <v>0</v>
      </c>
      <c r="AH32" s="27"/>
      <c r="AI32" s="30">
        <f t="shared" si="5"/>
        <v>0</v>
      </c>
      <c r="AJ32" s="31" t="str">
        <f t="shared" si="6"/>
        <v/>
      </c>
      <c r="AL32" s="28"/>
      <c r="AM32" s="25">
        <f t="shared" si="21"/>
        <v>150</v>
      </c>
      <c r="AN32" s="26">
        <f t="shared" si="15"/>
        <v>0</v>
      </c>
      <c r="AO32" s="27"/>
      <c r="AP32" s="30">
        <f t="shared" si="7"/>
        <v>0</v>
      </c>
      <c r="AQ32" s="31" t="str">
        <f t="shared" si="8"/>
        <v/>
      </c>
    </row>
    <row r="33" spans="2:43" x14ac:dyDescent="0.2">
      <c r="B33" s="33"/>
      <c r="C33" s="21"/>
      <c r="D33" s="22"/>
      <c r="E33" s="23"/>
      <c r="F33" s="24"/>
      <c r="G33" s="25">
        <f t="shared" si="22"/>
        <v>150</v>
      </c>
      <c r="H33" s="26">
        <f t="shared" si="0"/>
        <v>0</v>
      </c>
      <c r="I33" s="27"/>
      <c r="J33" s="28"/>
      <c r="K33" s="25">
        <f t="shared" si="17"/>
        <v>150</v>
      </c>
      <c r="L33" s="26">
        <f t="shared" si="9"/>
        <v>0</v>
      </c>
      <c r="M33" s="27"/>
      <c r="N33" s="30">
        <f t="shared" si="10"/>
        <v>0</v>
      </c>
      <c r="O33" s="31" t="str">
        <f t="shared" si="11"/>
        <v/>
      </c>
      <c r="Q33" s="28"/>
      <c r="R33" s="25">
        <f t="shared" si="18"/>
        <v>150</v>
      </c>
      <c r="S33" s="26">
        <f t="shared" si="12"/>
        <v>0</v>
      </c>
      <c r="T33" s="27"/>
      <c r="U33" s="30">
        <f t="shared" si="1"/>
        <v>0</v>
      </c>
      <c r="V33" s="31" t="str">
        <f t="shared" si="2"/>
        <v/>
      </c>
      <c r="X33" s="28"/>
      <c r="Y33" s="25">
        <f t="shared" si="19"/>
        <v>150</v>
      </c>
      <c r="Z33" s="26">
        <f t="shared" si="13"/>
        <v>0</v>
      </c>
      <c r="AA33" s="27"/>
      <c r="AB33" s="30">
        <f t="shared" si="3"/>
        <v>0</v>
      </c>
      <c r="AC33" s="31" t="str">
        <f t="shared" si="4"/>
        <v/>
      </c>
      <c r="AE33" s="28"/>
      <c r="AF33" s="25">
        <f t="shared" si="20"/>
        <v>150</v>
      </c>
      <c r="AG33" s="26">
        <f t="shared" si="14"/>
        <v>0</v>
      </c>
      <c r="AH33" s="27"/>
      <c r="AI33" s="30">
        <f t="shared" si="5"/>
        <v>0</v>
      </c>
      <c r="AJ33" s="31" t="str">
        <f t="shared" si="6"/>
        <v/>
      </c>
      <c r="AL33" s="28"/>
      <c r="AM33" s="25">
        <f t="shared" si="21"/>
        <v>150</v>
      </c>
      <c r="AN33" s="26">
        <f t="shared" si="15"/>
        <v>0</v>
      </c>
      <c r="AO33" s="27"/>
      <c r="AP33" s="30">
        <f t="shared" si="7"/>
        <v>0</v>
      </c>
      <c r="AQ33" s="31" t="str">
        <f t="shared" si="8"/>
        <v/>
      </c>
    </row>
    <row r="34" spans="2:43" x14ac:dyDescent="0.2">
      <c r="B34" s="33"/>
      <c r="C34" s="21"/>
      <c r="D34" s="22"/>
      <c r="E34" s="23"/>
      <c r="F34" s="24"/>
      <c r="G34" s="25">
        <f t="shared" si="22"/>
        <v>150</v>
      </c>
      <c r="H34" s="26">
        <f t="shared" si="0"/>
        <v>0</v>
      </c>
      <c r="I34" s="27"/>
      <c r="J34" s="28"/>
      <c r="K34" s="25">
        <f t="shared" si="17"/>
        <v>150</v>
      </c>
      <c r="L34" s="26">
        <f t="shared" si="9"/>
        <v>0</v>
      </c>
      <c r="M34" s="27"/>
      <c r="N34" s="30">
        <f t="shared" si="10"/>
        <v>0</v>
      </c>
      <c r="O34" s="31" t="str">
        <f t="shared" si="11"/>
        <v/>
      </c>
      <c r="Q34" s="28"/>
      <c r="R34" s="25">
        <f t="shared" si="18"/>
        <v>150</v>
      </c>
      <c r="S34" s="26">
        <f t="shared" si="12"/>
        <v>0</v>
      </c>
      <c r="T34" s="27"/>
      <c r="U34" s="30">
        <f t="shared" si="1"/>
        <v>0</v>
      </c>
      <c r="V34" s="31" t="str">
        <f t="shared" si="2"/>
        <v/>
      </c>
      <c r="X34" s="28"/>
      <c r="Y34" s="25">
        <f t="shared" si="19"/>
        <v>150</v>
      </c>
      <c r="Z34" s="26">
        <f t="shared" si="13"/>
        <v>0</v>
      </c>
      <c r="AA34" s="27"/>
      <c r="AB34" s="30">
        <f t="shared" si="3"/>
        <v>0</v>
      </c>
      <c r="AC34" s="31" t="str">
        <f t="shared" si="4"/>
        <v/>
      </c>
      <c r="AE34" s="28"/>
      <c r="AF34" s="25">
        <f t="shared" si="20"/>
        <v>150</v>
      </c>
      <c r="AG34" s="26">
        <f t="shared" si="14"/>
        <v>0</v>
      </c>
      <c r="AH34" s="27"/>
      <c r="AI34" s="30">
        <f t="shared" si="5"/>
        <v>0</v>
      </c>
      <c r="AJ34" s="31" t="str">
        <f t="shared" si="6"/>
        <v/>
      </c>
      <c r="AL34" s="28"/>
      <c r="AM34" s="25">
        <f t="shared" si="21"/>
        <v>150</v>
      </c>
      <c r="AN34" s="26">
        <f t="shared" si="15"/>
        <v>0</v>
      </c>
      <c r="AO34" s="27"/>
      <c r="AP34" s="30">
        <f t="shared" si="7"/>
        <v>0</v>
      </c>
      <c r="AQ34" s="31" t="str">
        <f t="shared" si="8"/>
        <v/>
      </c>
    </row>
    <row r="35" spans="2:43" x14ac:dyDescent="0.2">
      <c r="B35" s="33"/>
      <c r="C35" s="21"/>
      <c r="D35" s="22"/>
      <c r="E35" s="23"/>
      <c r="F35" s="24"/>
      <c r="G35" s="25">
        <f t="shared" si="22"/>
        <v>150</v>
      </c>
      <c r="H35" s="26">
        <f t="shared" si="0"/>
        <v>0</v>
      </c>
      <c r="I35" s="27"/>
      <c r="J35" s="28"/>
      <c r="K35" s="25">
        <f t="shared" si="17"/>
        <v>150</v>
      </c>
      <c r="L35" s="26">
        <f t="shared" si="9"/>
        <v>0</v>
      </c>
      <c r="M35" s="27"/>
      <c r="N35" s="30">
        <f t="shared" si="10"/>
        <v>0</v>
      </c>
      <c r="O35" s="31" t="str">
        <f t="shared" si="11"/>
        <v/>
      </c>
      <c r="Q35" s="28"/>
      <c r="R35" s="25">
        <f t="shared" si="18"/>
        <v>150</v>
      </c>
      <c r="S35" s="26">
        <f t="shared" si="12"/>
        <v>0</v>
      </c>
      <c r="T35" s="27"/>
      <c r="U35" s="30">
        <f t="shared" si="1"/>
        <v>0</v>
      </c>
      <c r="V35" s="31" t="str">
        <f t="shared" si="2"/>
        <v/>
      </c>
      <c r="X35" s="28"/>
      <c r="Y35" s="25">
        <f t="shared" si="19"/>
        <v>150</v>
      </c>
      <c r="Z35" s="26">
        <f t="shared" si="13"/>
        <v>0</v>
      </c>
      <c r="AA35" s="27"/>
      <c r="AB35" s="30">
        <f t="shared" si="3"/>
        <v>0</v>
      </c>
      <c r="AC35" s="31" t="str">
        <f t="shared" si="4"/>
        <v/>
      </c>
      <c r="AE35" s="28"/>
      <c r="AF35" s="25">
        <f t="shared" si="20"/>
        <v>150</v>
      </c>
      <c r="AG35" s="26">
        <f t="shared" si="14"/>
        <v>0</v>
      </c>
      <c r="AH35" s="27"/>
      <c r="AI35" s="30">
        <f t="shared" si="5"/>
        <v>0</v>
      </c>
      <c r="AJ35" s="31" t="str">
        <f t="shared" si="6"/>
        <v/>
      </c>
      <c r="AL35" s="28"/>
      <c r="AM35" s="25">
        <f t="shared" si="21"/>
        <v>150</v>
      </c>
      <c r="AN35" s="26">
        <f t="shared" si="15"/>
        <v>0</v>
      </c>
      <c r="AO35" s="27"/>
      <c r="AP35" s="30">
        <f t="shared" si="7"/>
        <v>0</v>
      </c>
      <c r="AQ35" s="31" t="str">
        <f t="shared" si="8"/>
        <v/>
      </c>
    </row>
    <row r="36" spans="2:43" x14ac:dyDescent="0.2">
      <c r="B36" s="33"/>
      <c r="C36" s="21"/>
      <c r="D36" s="22"/>
      <c r="E36" s="23"/>
      <c r="F36" s="24"/>
      <c r="G36" s="25">
        <f t="shared" si="22"/>
        <v>150</v>
      </c>
      <c r="H36" s="26">
        <f t="shared" si="0"/>
        <v>0</v>
      </c>
      <c r="I36" s="27"/>
      <c r="J36" s="28"/>
      <c r="K36" s="25">
        <f t="shared" si="17"/>
        <v>150</v>
      </c>
      <c r="L36" s="26">
        <f t="shared" si="9"/>
        <v>0</v>
      </c>
      <c r="M36" s="27"/>
      <c r="N36" s="30">
        <f t="shared" si="10"/>
        <v>0</v>
      </c>
      <c r="O36" s="31" t="str">
        <f t="shared" si="11"/>
        <v/>
      </c>
      <c r="Q36" s="28"/>
      <c r="R36" s="25">
        <f t="shared" si="18"/>
        <v>150</v>
      </c>
      <c r="S36" s="26">
        <f t="shared" si="12"/>
        <v>0</v>
      </c>
      <c r="T36" s="27"/>
      <c r="U36" s="30">
        <f t="shared" si="1"/>
        <v>0</v>
      </c>
      <c r="V36" s="31" t="str">
        <f t="shared" si="2"/>
        <v/>
      </c>
      <c r="X36" s="28"/>
      <c r="Y36" s="25">
        <f t="shared" si="19"/>
        <v>150</v>
      </c>
      <c r="Z36" s="26">
        <f t="shared" si="13"/>
        <v>0</v>
      </c>
      <c r="AA36" s="27"/>
      <c r="AB36" s="30">
        <f t="shared" si="3"/>
        <v>0</v>
      </c>
      <c r="AC36" s="31" t="str">
        <f t="shared" si="4"/>
        <v/>
      </c>
      <c r="AE36" s="28"/>
      <c r="AF36" s="25">
        <f t="shared" si="20"/>
        <v>150</v>
      </c>
      <c r="AG36" s="26">
        <f t="shared" si="14"/>
        <v>0</v>
      </c>
      <c r="AH36" s="27"/>
      <c r="AI36" s="30">
        <f t="shared" si="5"/>
        <v>0</v>
      </c>
      <c r="AJ36" s="31" t="str">
        <f t="shared" si="6"/>
        <v/>
      </c>
      <c r="AL36" s="28"/>
      <c r="AM36" s="25">
        <f t="shared" si="21"/>
        <v>150</v>
      </c>
      <c r="AN36" s="26">
        <f t="shared" si="15"/>
        <v>0</v>
      </c>
      <c r="AO36" s="27"/>
      <c r="AP36" s="30">
        <f t="shared" si="7"/>
        <v>0</v>
      </c>
      <c r="AQ36" s="31" t="str">
        <f t="shared" si="8"/>
        <v/>
      </c>
    </row>
    <row r="37" spans="2:43" x14ac:dyDescent="0.2">
      <c r="B37" s="33"/>
      <c r="C37" s="21"/>
      <c r="D37" s="22"/>
      <c r="E37" s="23"/>
      <c r="F37" s="24"/>
      <c r="G37" s="25">
        <f t="shared" si="22"/>
        <v>150</v>
      </c>
      <c r="H37" s="26">
        <f t="shared" si="0"/>
        <v>0</v>
      </c>
      <c r="I37" s="27"/>
      <c r="J37" s="28"/>
      <c r="K37" s="25">
        <f t="shared" si="17"/>
        <v>150</v>
      </c>
      <c r="L37" s="26">
        <f t="shared" si="9"/>
        <v>0</v>
      </c>
      <c r="M37" s="27"/>
      <c r="N37" s="30">
        <f t="shared" si="10"/>
        <v>0</v>
      </c>
      <c r="O37" s="31" t="str">
        <f t="shared" si="11"/>
        <v/>
      </c>
      <c r="Q37" s="28"/>
      <c r="R37" s="25">
        <f t="shared" si="18"/>
        <v>150</v>
      </c>
      <c r="S37" s="26">
        <f t="shared" si="12"/>
        <v>0</v>
      </c>
      <c r="T37" s="27"/>
      <c r="U37" s="30">
        <f t="shared" si="1"/>
        <v>0</v>
      </c>
      <c r="V37" s="31" t="str">
        <f t="shared" si="2"/>
        <v/>
      </c>
      <c r="X37" s="28"/>
      <c r="Y37" s="25">
        <f t="shared" si="19"/>
        <v>150</v>
      </c>
      <c r="Z37" s="26">
        <f t="shared" si="13"/>
        <v>0</v>
      </c>
      <c r="AA37" s="27"/>
      <c r="AB37" s="30">
        <f t="shared" si="3"/>
        <v>0</v>
      </c>
      <c r="AC37" s="31" t="str">
        <f t="shared" si="4"/>
        <v/>
      </c>
      <c r="AE37" s="28"/>
      <c r="AF37" s="25">
        <f t="shared" si="20"/>
        <v>150</v>
      </c>
      <c r="AG37" s="26">
        <f t="shared" si="14"/>
        <v>0</v>
      </c>
      <c r="AH37" s="27"/>
      <c r="AI37" s="30">
        <f t="shared" si="5"/>
        <v>0</v>
      </c>
      <c r="AJ37" s="31" t="str">
        <f t="shared" si="6"/>
        <v/>
      </c>
      <c r="AL37" s="28"/>
      <c r="AM37" s="25">
        <f t="shared" si="21"/>
        <v>150</v>
      </c>
      <c r="AN37" s="26">
        <f t="shared" si="15"/>
        <v>0</v>
      </c>
      <c r="AO37" s="27"/>
      <c r="AP37" s="30">
        <f t="shared" si="7"/>
        <v>0</v>
      </c>
      <c r="AQ37" s="31" t="str">
        <f t="shared" si="8"/>
        <v/>
      </c>
    </row>
    <row r="38" spans="2:43" x14ac:dyDescent="0.2">
      <c r="B38" s="33"/>
      <c r="C38" s="21"/>
      <c r="D38" s="22"/>
      <c r="E38" s="23"/>
      <c r="F38" s="24"/>
      <c r="G38" s="25">
        <f t="shared" si="22"/>
        <v>150</v>
      </c>
      <c r="H38" s="26">
        <f t="shared" si="0"/>
        <v>0</v>
      </c>
      <c r="I38" s="27"/>
      <c r="J38" s="28"/>
      <c r="K38" s="25">
        <f t="shared" si="17"/>
        <v>150</v>
      </c>
      <c r="L38" s="26">
        <f t="shared" si="9"/>
        <v>0</v>
      </c>
      <c r="M38" s="27"/>
      <c r="N38" s="30">
        <f t="shared" si="10"/>
        <v>0</v>
      </c>
      <c r="O38" s="31" t="str">
        <f t="shared" si="11"/>
        <v/>
      </c>
      <c r="Q38" s="28"/>
      <c r="R38" s="25">
        <f t="shared" si="18"/>
        <v>150</v>
      </c>
      <c r="S38" s="26">
        <f t="shared" si="12"/>
        <v>0</v>
      </c>
      <c r="T38" s="27"/>
      <c r="U38" s="30">
        <f t="shared" si="1"/>
        <v>0</v>
      </c>
      <c r="V38" s="31" t="str">
        <f t="shared" si="2"/>
        <v/>
      </c>
      <c r="X38" s="28"/>
      <c r="Y38" s="25">
        <f t="shared" si="19"/>
        <v>150</v>
      </c>
      <c r="Z38" s="26">
        <f t="shared" si="13"/>
        <v>0</v>
      </c>
      <c r="AA38" s="27"/>
      <c r="AB38" s="30">
        <f t="shared" si="3"/>
        <v>0</v>
      </c>
      <c r="AC38" s="31" t="str">
        <f t="shared" si="4"/>
        <v/>
      </c>
      <c r="AE38" s="28"/>
      <c r="AF38" s="25">
        <f t="shared" si="20"/>
        <v>150</v>
      </c>
      <c r="AG38" s="26">
        <f t="shared" si="14"/>
        <v>0</v>
      </c>
      <c r="AH38" s="27"/>
      <c r="AI38" s="30">
        <f t="shared" si="5"/>
        <v>0</v>
      </c>
      <c r="AJ38" s="31" t="str">
        <f t="shared" si="6"/>
        <v/>
      </c>
      <c r="AL38" s="28"/>
      <c r="AM38" s="25">
        <f t="shared" si="21"/>
        <v>150</v>
      </c>
      <c r="AN38" s="26">
        <f t="shared" si="15"/>
        <v>0</v>
      </c>
      <c r="AO38" s="27"/>
      <c r="AP38" s="30">
        <f t="shared" si="7"/>
        <v>0</v>
      </c>
      <c r="AQ38" s="31" t="str">
        <f t="shared" si="8"/>
        <v/>
      </c>
    </row>
    <row r="39" spans="2:43" s="45" customFormat="1" x14ac:dyDescent="0.2">
      <c r="B39" s="34" t="s">
        <v>33</v>
      </c>
      <c r="C39" s="35"/>
      <c r="D39" s="36"/>
      <c r="E39" s="35"/>
      <c r="F39" s="37"/>
      <c r="G39" s="38"/>
      <c r="H39" s="39">
        <f>SUM(H23:H38)</f>
        <v>4.5697000000000001</v>
      </c>
      <c r="I39" s="40"/>
      <c r="J39" s="41"/>
      <c r="K39" s="42"/>
      <c r="L39" s="39">
        <f>SUM(L23:L38)</f>
        <v>5.8265899999999995</v>
      </c>
      <c r="M39" s="40"/>
      <c r="N39" s="43">
        <f t="shared" si="10"/>
        <v>1.2568899999999994</v>
      </c>
      <c r="O39" s="44">
        <f t="shared" si="11"/>
        <v>0.27504869028601425</v>
      </c>
      <c r="Q39" s="41"/>
      <c r="R39" s="42"/>
      <c r="S39" s="39">
        <f>SUM(S23:S38)</f>
        <v>6.4361999999999995</v>
      </c>
      <c r="T39" s="40"/>
      <c r="U39" s="43">
        <f t="shared" si="1"/>
        <v>0.60960999999999999</v>
      </c>
      <c r="V39" s="44">
        <f t="shared" si="2"/>
        <v>0.10462551852798979</v>
      </c>
      <c r="X39" s="41"/>
      <c r="Y39" s="42"/>
      <c r="Z39" s="39">
        <f>SUM(Z23:Z38)</f>
        <v>6.8083999999999998</v>
      </c>
      <c r="AA39" s="40"/>
      <c r="AB39" s="43">
        <f t="shared" si="3"/>
        <v>0.37220000000000031</v>
      </c>
      <c r="AC39" s="44">
        <f t="shared" si="4"/>
        <v>5.7829153848544222E-2</v>
      </c>
      <c r="AE39" s="41"/>
      <c r="AF39" s="42"/>
      <c r="AG39" s="39">
        <f>SUM(AG23:AG38)</f>
        <v>7.1556999999999995</v>
      </c>
      <c r="AH39" s="40"/>
      <c r="AI39" s="43">
        <f t="shared" si="5"/>
        <v>0.34729999999999972</v>
      </c>
      <c r="AJ39" s="44">
        <f t="shared" si="6"/>
        <v>5.1010516420891799E-2</v>
      </c>
      <c r="AL39" s="41"/>
      <c r="AM39" s="42"/>
      <c r="AN39" s="39">
        <f>SUM(AN23:AN38)</f>
        <v>7.3432000000000004</v>
      </c>
      <c r="AO39" s="40"/>
      <c r="AP39" s="43">
        <f t="shared" si="7"/>
        <v>0.18750000000000089</v>
      </c>
      <c r="AQ39" s="44">
        <f t="shared" si="8"/>
        <v>2.6202887208798705E-2</v>
      </c>
    </row>
    <row r="40" spans="2:43" ht="38.25" x14ac:dyDescent="0.2">
      <c r="B40" s="46" t="str">
        <f>+'SN (.4)'!B40</f>
        <v>Deferral/Variance Account Disposition Rate Rider Class 1</v>
      </c>
      <c r="C40" s="21"/>
      <c r="D40" s="22" t="s">
        <v>74</v>
      </c>
      <c r="E40" s="23"/>
      <c r="F40" s="24">
        <v>0</v>
      </c>
      <c r="G40" s="51">
        <f>+$F$19</f>
        <v>1</v>
      </c>
      <c r="H40" s="26">
        <f>G40*F40</f>
        <v>0</v>
      </c>
      <c r="I40" s="27"/>
      <c r="J40" s="185">
        <f>+'Proposed Rates'!D43</f>
        <v>-0.29901</v>
      </c>
      <c r="K40" s="51">
        <f>+$F$19</f>
        <v>1</v>
      </c>
      <c r="L40" s="26">
        <f>K40*J40</f>
        <v>-0.29901</v>
      </c>
      <c r="M40" s="27"/>
      <c r="N40" s="30">
        <f>L40-H40</f>
        <v>-0.29901</v>
      </c>
      <c r="O40" s="31" t="str">
        <f>IF((H40)=0,"",(N40/H40))</f>
        <v/>
      </c>
      <c r="Q40" s="28"/>
      <c r="R40" s="51">
        <f>+$F$19</f>
        <v>1</v>
      </c>
      <c r="S40" s="26">
        <f>R40*Q40</f>
        <v>0</v>
      </c>
      <c r="T40" s="27"/>
      <c r="U40" s="30">
        <f t="shared" si="1"/>
        <v>0.29901</v>
      </c>
      <c r="V40" s="31">
        <f t="shared" si="2"/>
        <v>-1</v>
      </c>
      <c r="X40" s="28"/>
      <c r="Y40" s="51">
        <f>+$F$19</f>
        <v>1</v>
      </c>
      <c r="Z40" s="26">
        <f>Y40*X40</f>
        <v>0</v>
      </c>
      <c r="AA40" s="27"/>
      <c r="AB40" s="30">
        <f t="shared" si="3"/>
        <v>0</v>
      </c>
      <c r="AC40" s="31" t="str">
        <f t="shared" si="4"/>
        <v/>
      </c>
      <c r="AE40" s="28"/>
      <c r="AF40" s="51">
        <f>+$F$19</f>
        <v>1</v>
      </c>
      <c r="AG40" s="26">
        <f>AF40*AE40</f>
        <v>0</v>
      </c>
      <c r="AH40" s="27"/>
      <c r="AI40" s="30">
        <f t="shared" si="5"/>
        <v>0</v>
      </c>
      <c r="AJ40" s="31" t="str">
        <f t="shared" si="6"/>
        <v/>
      </c>
      <c r="AL40" s="28"/>
      <c r="AM40" s="51">
        <f>+$F$19</f>
        <v>1</v>
      </c>
      <c r="AN40" s="26">
        <f>AM40*AL40</f>
        <v>0</v>
      </c>
      <c r="AO40" s="27"/>
      <c r="AP40" s="30">
        <f t="shared" si="7"/>
        <v>0</v>
      </c>
      <c r="AQ40" s="31" t="str">
        <f t="shared" si="8"/>
        <v/>
      </c>
    </row>
    <row r="41" spans="2:43" ht="38.25" x14ac:dyDescent="0.2">
      <c r="B41" s="46" t="str">
        <f>+'SN (.4)'!B41</f>
        <v>Deferral/Variance Account Disposition Rate Rider Class 2</v>
      </c>
      <c r="C41" s="21"/>
      <c r="D41" s="22" t="s">
        <v>74</v>
      </c>
      <c r="E41" s="23"/>
      <c r="F41" s="24"/>
      <c r="G41" s="235">
        <f>$F$19</f>
        <v>1</v>
      </c>
      <c r="H41" s="26">
        <f t="shared" ref="H41:H45" si="23">G41*F41</f>
        <v>0</v>
      </c>
      <c r="I41" s="47"/>
      <c r="J41" s="28">
        <f>+'Proposed Rates'!D57</f>
        <v>-2.5850000000000001E-2</v>
      </c>
      <c r="K41" s="235">
        <f>$F$19</f>
        <v>1</v>
      </c>
      <c r="L41" s="26">
        <f t="shared" ref="L41:L45" si="24">K41*J41</f>
        <v>-2.5850000000000001E-2</v>
      </c>
      <c r="M41" s="48"/>
      <c r="N41" s="30">
        <f t="shared" ref="N41:N45" si="25">L41-H41</f>
        <v>-2.5850000000000001E-2</v>
      </c>
      <c r="O41" s="31" t="str">
        <f t="shared" ref="O41:O65" si="26">IF((H41)=0,"",(N41/H41))</f>
        <v/>
      </c>
      <c r="Q41" s="28"/>
      <c r="R41" s="25">
        <f t="shared" ref="R41:R43" si="27">$F$18</f>
        <v>150</v>
      </c>
      <c r="S41" s="26">
        <f t="shared" ref="S41:S43" si="28">R41*Q41</f>
        <v>0</v>
      </c>
      <c r="T41" s="48"/>
      <c r="U41" s="30">
        <f t="shared" si="1"/>
        <v>2.5850000000000001E-2</v>
      </c>
      <c r="V41" s="31">
        <f t="shared" si="2"/>
        <v>-1</v>
      </c>
      <c r="X41" s="28"/>
      <c r="Y41" s="25">
        <f t="shared" ref="Y41:Y43" si="29">$F$18</f>
        <v>150</v>
      </c>
      <c r="Z41" s="26">
        <f t="shared" ref="Z41:Z43" si="30">Y41*X41</f>
        <v>0</v>
      </c>
      <c r="AA41" s="48"/>
      <c r="AB41" s="30">
        <f t="shared" si="3"/>
        <v>0</v>
      </c>
      <c r="AC41" s="31" t="str">
        <f t="shared" si="4"/>
        <v/>
      </c>
      <c r="AE41" s="28"/>
      <c r="AF41" s="25">
        <f t="shared" ref="AF41:AF43" si="31">$F$18</f>
        <v>150</v>
      </c>
      <c r="AG41" s="26">
        <f t="shared" ref="AG41:AG43" si="32">AF41*AE41</f>
        <v>0</v>
      </c>
      <c r="AH41" s="48"/>
      <c r="AI41" s="30">
        <f t="shared" si="5"/>
        <v>0</v>
      </c>
      <c r="AJ41" s="31" t="str">
        <f t="shared" si="6"/>
        <v/>
      </c>
      <c r="AL41" s="28"/>
      <c r="AM41" s="25">
        <f t="shared" ref="AM41:AM43" si="33">$F$18</f>
        <v>150</v>
      </c>
      <c r="AN41" s="26">
        <f t="shared" ref="AN41:AN43" si="34">AM41*AL41</f>
        <v>0</v>
      </c>
      <c r="AO41" s="48"/>
      <c r="AP41" s="30">
        <f t="shared" si="7"/>
        <v>0</v>
      </c>
      <c r="AQ41" s="31" t="str">
        <f t="shared" si="8"/>
        <v/>
      </c>
    </row>
    <row r="42" spans="2:43" ht="38.25" x14ac:dyDescent="0.2">
      <c r="B42" s="46" t="str">
        <f>+'SN (.4)'!B42</f>
        <v xml:space="preserve">Deferral/Variance Account Disposition Rate Rider -  Global Adjustment </v>
      </c>
      <c r="C42" s="21"/>
      <c r="D42" s="22" t="s">
        <v>30</v>
      </c>
      <c r="E42" s="23"/>
      <c r="F42" s="24"/>
      <c r="G42" s="25">
        <f t="shared" ref="G42:G43" si="35">$F$18</f>
        <v>150</v>
      </c>
      <c r="H42" s="26">
        <f t="shared" si="23"/>
        <v>0</v>
      </c>
      <c r="I42" s="47"/>
      <c r="J42" s="28">
        <f>+'Proposed Rates'!D86</f>
        <v>2.81E-3</v>
      </c>
      <c r="K42" s="25">
        <f t="shared" ref="K42" si="36">$F$18</f>
        <v>150</v>
      </c>
      <c r="L42" s="26">
        <f t="shared" si="24"/>
        <v>0.42149999999999999</v>
      </c>
      <c r="M42" s="48"/>
      <c r="N42" s="30">
        <f t="shared" si="25"/>
        <v>0.42149999999999999</v>
      </c>
      <c r="O42" s="31" t="str">
        <f t="shared" si="26"/>
        <v/>
      </c>
      <c r="Q42" s="28"/>
      <c r="R42" s="25">
        <f t="shared" si="27"/>
        <v>150</v>
      </c>
      <c r="S42" s="26">
        <f t="shared" si="28"/>
        <v>0</v>
      </c>
      <c r="T42" s="48"/>
      <c r="U42" s="30">
        <f t="shared" si="1"/>
        <v>-0.42149999999999999</v>
      </c>
      <c r="V42" s="31">
        <f t="shared" si="2"/>
        <v>-1</v>
      </c>
      <c r="X42" s="28"/>
      <c r="Y42" s="25">
        <f t="shared" si="29"/>
        <v>150</v>
      </c>
      <c r="Z42" s="26">
        <f t="shared" si="30"/>
        <v>0</v>
      </c>
      <c r="AA42" s="48"/>
      <c r="AB42" s="30">
        <f t="shared" si="3"/>
        <v>0</v>
      </c>
      <c r="AC42" s="31" t="str">
        <f t="shared" si="4"/>
        <v/>
      </c>
      <c r="AE42" s="28"/>
      <c r="AF42" s="25">
        <f t="shared" si="31"/>
        <v>150</v>
      </c>
      <c r="AG42" s="26">
        <f t="shared" si="32"/>
        <v>0</v>
      </c>
      <c r="AH42" s="48"/>
      <c r="AI42" s="30">
        <f t="shared" si="5"/>
        <v>0</v>
      </c>
      <c r="AJ42" s="31" t="str">
        <f t="shared" si="6"/>
        <v/>
      </c>
      <c r="AL42" s="28"/>
      <c r="AM42" s="25">
        <f t="shared" si="33"/>
        <v>150</v>
      </c>
      <c r="AN42" s="26">
        <f t="shared" si="34"/>
        <v>0</v>
      </c>
      <c r="AO42" s="48"/>
      <c r="AP42" s="30">
        <f t="shared" si="7"/>
        <v>0</v>
      </c>
      <c r="AQ42" s="31" t="str">
        <f t="shared" si="8"/>
        <v/>
      </c>
    </row>
    <row r="43" spans="2:43" ht="38.25" x14ac:dyDescent="0.2">
      <c r="B43" s="46" t="str">
        <f>+'SN (.4)'!B43</f>
        <v>Deferral / Variance Accounts Balances (excluding Global Adj.) - NON-WMP</v>
      </c>
      <c r="C43" s="21"/>
      <c r="D43" s="22" t="s">
        <v>74</v>
      </c>
      <c r="E43" s="23"/>
      <c r="F43" s="24"/>
      <c r="G43" s="25">
        <f t="shared" si="35"/>
        <v>150</v>
      </c>
      <c r="H43" s="26">
        <f t="shared" si="23"/>
        <v>0</v>
      </c>
      <c r="I43" s="47"/>
      <c r="J43" s="28">
        <f>+'Proposed Rates'!D102</f>
        <v>-0.53383400000000003</v>
      </c>
      <c r="K43" s="235">
        <f>$F$19</f>
        <v>1</v>
      </c>
      <c r="L43" s="26">
        <f t="shared" si="24"/>
        <v>-0.53383400000000003</v>
      </c>
      <c r="M43" s="48"/>
      <c r="N43" s="30">
        <f t="shared" si="25"/>
        <v>-0.53383400000000003</v>
      </c>
      <c r="O43" s="31" t="str">
        <f t="shared" si="26"/>
        <v/>
      </c>
      <c r="Q43" s="28"/>
      <c r="R43" s="25">
        <f t="shared" si="27"/>
        <v>150</v>
      </c>
      <c r="S43" s="26">
        <f t="shared" si="28"/>
        <v>0</v>
      </c>
      <c r="T43" s="48"/>
      <c r="U43" s="30">
        <f t="shared" si="1"/>
        <v>0.53383400000000003</v>
      </c>
      <c r="V43" s="31">
        <f t="shared" si="2"/>
        <v>-1</v>
      </c>
      <c r="X43" s="28"/>
      <c r="Y43" s="25">
        <f t="shared" si="29"/>
        <v>150</v>
      </c>
      <c r="Z43" s="26">
        <f t="shared" si="30"/>
        <v>0</v>
      </c>
      <c r="AA43" s="48"/>
      <c r="AB43" s="30">
        <f t="shared" si="3"/>
        <v>0</v>
      </c>
      <c r="AC43" s="31" t="str">
        <f t="shared" si="4"/>
        <v/>
      </c>
      <c r="AE43" s="28"/>
      <c r="AF43" s="25">
        <f t="shared" si="31"/>
        <v>150</v>
      </c>
      <c r="AG43" s="26">
        <f t="shared" si="32"/>
        <v>0</v>
      </c>
      <c r="AH43" s="48"/>
      <c r="AI43" s="30">
        <f t="shared" si="5"/>
        <v>0</v>
      </c>
      <c r="AJ43" s="31" t="str">
        <f t="shared" si="6"/>
        <v/>
      </c>
      <c r="AL43" s="28"/>
      <c r="AM43" s="25">
        <f t="shared" si="33"/>
        <v>150</v>
      </c>
      <c r="AN43" s="26">
        <f t="shared" si="34"/>
        <v>0</v>
      </c>
      <c r="AO43" s="48"/>
      <c r="AP43" s="30">
        <f t="shared" si="7"/>
        <v>0</v>
      </c>
      <c r="AQ43" s="31" t="str">
        <f t="shared" si="8"/>
        <v/>
      </c>
    </row>
    <row r="44" spans="2:43" x14ac:dyDescent="0.2">
      <c r="B44" s="49" t="s">
        <v>35</v>
      </c>
      <c r="C44" s="21"/>
      <c r="D44" s="22" t="s">
        <v>74</v>
      </c>
      <c r="E44" s="23"/>
      <c r="F44" s="50">
        <v>1.7489999999999999E-2</v>
      </c>
      <c r="G44" s="51">
        <f>+$F$19</f>
        <v>1</v>
      </c>
      <c r="H44" s="26">
        <f>G44*F44</f>
        <v>1.7489999999999999E-2</v>
      </c>
      <c r="I44" s="27"/>
      <c r="J44" s="52">
        <v>1.916E-2</v>
      </c>
      <c r="K44" s="51">
        <f>+$F$19</f>
        <v>1</v>
      </c>
      <c r="L44" s="26">
        <f>K44*J44</f>
        <v>1.916E-2</v>
      </c>
      <c r="M44" s="27"/>
      <c r="N44" s="30">
        <f>L44-H44</f>
        <v>1.6700000000000013E-3</v>
      </c>
      <c r="O44" s="31">
        <f>IF((H44)=0,"",(N44/H44))</f>
        <v>9.5483133218982358E-2</v>
      </c>
      <c r="Q44" s="52">
        <v>1.933E-2</v>
      </c>
      <c r="R44" s="51">
        <f>+$F$19</f>
        <v>1</v>
      </c>
      <c r="S44" s="26">
        <f>R44*Q44</f>
        <v>1.933E-2</v>
      </c>
      <c r="T44" s="27"/>
      <c r="U44" s="30">
        <f t="shared" si="1"/>
        <v>1.7000000000000001E-4</v>
      </c>
      <c r="V44" s="31">
        <f t="shared" si="2"/>
        <v>8.8726513569937372E-3</v>
      </c>
      <c r="X44" s="52">
        <v>1.9369999999999998E-2</v>
      </c>
      <c r="Y44" s="51">
        <f>+$F$19</f>
        <v>1</v>
      </c>
      <c r="Z44" s="26">
        <f>Y44*X44</f>
        <v>1.9369999999999998E-2</v>
      </c>
      <c r="AA44" s="27"/>
      <c r="AB44" s="30">
        <f t="shared" si="3"/>
        <v>3.999999999999837E-5</v>
      </c>
      <c r="AC44" s="31">
        <f t="shared" si="4"/>
        <v>2.0693222969476654E-3</v>
      </c>
      <c r="AE44" s="52">
        <v>1.9390000000000001E-2</v>
      </c>
      <c r="AF44" s="51">
        <f>+$F$19</f>
        <v>1</v>
      </c>
      <c r="AG44" s="26">
        <f>AF44*AE44</f>
        <v>1.9390000000000001E-2</v>
      </c>
      <c r="AH44" s="27"/>
      <c r="AI44" s="30">
        <f t="shared" si="5"/>
        <v>2.0000000000002655E-5</v>
      </c>
      <c r="AJ44" s="31">
        <f t="shared" si="6"/>
        <v>1.0325245224575455E-3</v>
      </c>
      <c r="AL44" s="52">
        <v>1.9400000000000001E-2</v>
      </c>
      <c r="AM44" s="51">
        <f>+$F$19</f>
        <v>1</v>
      </c>
      <c r="AN44" s="26">
        <f>AM44*AL44</f>
        <v>1.9400000000000001E-2</v>
      </c>
      <c r="AO44" s="27"/>
      <c r="AP44" s="30">
        <f t="shared" si="7"/>
        <v>9.9999999999995925E-6</v>
      </c>
      <c r="AQ44" s="31">
        <f t="shared" si="8"/>
        <v>5.1572975760699291E-4</v>
      </c>
    </row>
    <row r="45" spans="2:43" x14ac:dyDescent="0.2">
      <c r="B45" s="49" t="s">
        <v>36</v>
      </c>
      <c r="C45" s="21"/>
      <c r="D45" s="22"/>
      <c r="E45" s="23"/>
      <c r="F45" s="53">
        <f>IF(ISBLANK(D16)=TRUE, 0, IF(D16="TOU", 0.64*$F$55+0.18*$F$56+0.18*$F$57, IF(AND(D16="non-TOU", G59&gt;0), F59,F58)))</f>
        <v>0.10214000000000001</v>
      </c>
      <c r="G45" s="54">
        <f>$F$18*(1+$F$74)-$F$18</f>
        <v>5.3700000000000045</v>
      </c>
      <c r="H45" s="26">
        <f t="shared" si="23"/>
        <v>0.54849180000000053</v>
      </c>
      <c r="I45" s="27"/>
      <c r="J45" s="55">
        <f>0.64*$J$55+0.18*$J$56+0.18*$J$57</f>
        <v>0.10214000000000001</v>
      </c>
      <c r="K45" s="54">
        <f>$F$18*(1+$J$74)-$F$18</f>
        <v>5.0250000000000057</v>
      </c>
      <c r="L45" s="26">
        <f t="shared" si="24"/>
        <v>0.51325350000000058</v>
      </c>
      <c r="M45" s="27"/>
      <c r="N45" s="30">
        <f t="shared" si="25"/>
        <v>-3.5238299999999945E-2</v>
      </c>
      <c r="O45" s="31">
        <f t="shared" si="26"/>
        <v>-6.4245810055865757E-2</v>
      </c>
      <c r="Q45" s="55">
        <f>0.64*$Q$55+0.18*$Q$56+0.18*$Q$57</f>
        <v>0.10214000000000001</v>
      </c>
      <c r="R45" s="54">
        <f>$F$18*(1+Q74)-$F$18</f>
        <v>5.0250000000000057</v>
      </c>
      <c r="S45" s="26">
        <f t="shared" ref="S45" si="37">R45*Q45</f>
        <v>0.51325350000000058</v>
      </c>
      <c r="T45" s="27"/>
      <c r="U45" s="30">
        <f t="shared" si="1"/>
        <v>0</v>
      </c>
      <c r="V45" s="31">
        <f t="shared" si="2"/>
        <v>0</v>
      </c>
      <c r="X45" s="55">
        <f>0.64*$X$55+0.18*$X$56+0.18*$X$57</f>
        <v>0.10214000000000001</v>
      </c>
      <c r="Y45" s="54">
        <f>$F$18*(1+X74)-$F$18</f>
        <v>5.0250000000000057</v>
      </c>
      <c r="Z45" s="26">
        <f t="shared" ref="Z45" si="38">Y45*X45</f>
        <v>0.51325350000000058</v>
      </c>
      <c r="AA45" s="27"/>
      <c r="AB45" s="30">
        <f t="shared" si="3"/>
        <v>0</v>
      </c>
      <c r="AC45" s="31">
        <f t="shared" si="4"/>
        <v>0</v>
      </c>
      <c r="AE45" s="55">
        <f>0.64*$AE$55+0.18*$AE$56+0.18*$AE$57</f>
        <v>0.10214000000000001</v>
      </c>
      <c r="AF45" s="54">
        <f>$F$18*(1+AE74)-$F$18</f>
        <v>5.0250000000000057</v>
      </c>
      <c r="AG45" s="26">
        <f t="shared" ref="AG45" si="39">AF45*AE45</f>
        <v>0.51325350000000058</v>
      </c>
      <c r="AH45" s="27"/>
      <c r="AI45" s="30">
        <f t="shared" si="5"/>
        <v>0</v>
      </c>
      <c r="AJ45" s="31">
        <f t="shared" si="6"/>
        <v>0</v>
      </c>
      <c r="AL45" s="55">
        <f>0.64*$AL$55+0.18*$AL$56+0.18*$AL$57</f>
        <v>0.10214000000000001</v>
      </c>
      <c r="AM45" s="54">
        <f>$F$18*(1+AL74)-$F$18</f>
        <v>5.0250000000000057</v>
      </c>
      <c r="AN45" s="26">
        <f t="shared" ref="AN45" si="40">AM45*AL45</f>
        <v>0.51325350000000058</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5.1356818000000004</v>
      </c>
      <c r="I47" s="40"/>
      <c r="J47" s="59"/>
      <c r="K47" s="61"/>
      <c r="L47" s="60">
        <f>SUM(L40:L46)+L39</f>
        <v>5.9218095000000002</v>
      </c>
      <c r="M47" s="40"/>
      <c r="N47" s="43">
        <f t="shared" ref="N47:N65" si="41">L47-H47</f>
        <v>0.78612769999999976</v>
      </c>
      <c r="O47" s="44">
        <f t="shared" si="26"/>
        <v>0.15307173041756592</v>
      </c>
      <c r="Q47" s="59"/>
      <c r="R47" s="61"/>
      <c r="S47" s="60">
        <f>SUM(S40:S46)+S39</f>
        <v>6.9687834999999998</v>
      </c>
      <c r="T47" s="40"/>
      <c r="U47" s="43">
        <f t="shared" si="1"/>
        <v>1.0469739999999996</v>
      </c>
      <c r="V47" s="44">
        <f t="shared" si="2"/>
        <v>0.17679967584232481</v>
      </c>
      <c r="X47" s="59"/>
      <c r="Y47" s="61"/>
      <c r="Z47" s="60">
        <f>SUM(Z40:Z46)+Z39</f>
        <v>7.3410235000000004</v>
      </c>
      <c r="AA47" s="40"/>
      <c r="AB47" s="43">
        <f t="shared" si="3"/>
        <v>0.37224000000000057</v>
      </c>
      <c r="AC47" s="44">
        <f t="shared" si="4"/>
        <v>5.3415348604243566E-2</v>
      </c>
      <c r="AE47" s="59"/>
      <c r="AF47" s="61"/>
      <c r="AG47" s="60">
        <f>SUM(AG40:AG46)+AG39</f>
        <v>7.6883435000000002</v>
      </c>
      <c r="AH47" s="40"/>
      <c r="AI47" s="43">
        <f t="shared" si="5"/>
        <v>0.34731999999999985</v>
      </c>
      <c r="AJ47" s="44">
        <f t="shared" si="6"/>
        <v>4.7312203809182718E-2</v>
      </c>
      <c r="AL47" s="59"/>
      <c r="AM47" s="61"/>
      <c r="AN47" s="60">
        <f>SUM(AN40:AN46)+AN39</f>
        <v>7.8758535000000007</v>
      </c>
      <c r="AO47" s="40"/>
      <c r="AP47" s="43">
        <f t="shared" si="7"/>
        <v>0.18751000000000051</v>
      </c>
      <c r="AQ47" s="44">
        <f t="shared" si="8"/>
        <v>2.438886868153075E-2</v>
      </c>
    </row>
    <row r="48" spans="2:43" x14ac:dyDescent="0.2">
      <c r="B48" s="27" t="s">
        <v>39</v>
      </c>
      <c r="C48" s="27"/>
      <c r="D48" s="62" t="s">
        <v>74</v>
      </c>
      <c r="E48" s="63"/>
      <c r="F48" s="28">
        <v>2.157</v>
      </c>
      <c r="G48" s="64">
        <f>+$F$19</f>
        <v>1</v>
      </c>
      <c r="H48" s="26">
        <f>G48*F48</f>
        <v>2.157</v>
      </c>
      <c r="I48" s="27"/>
      <c r="J48" s="28">
        <f>+F48</f>
        <v>2.157</v>
      </c>
      <c r="K48" s="64">
        <f>+$F$19</f>
        <v>1</v>
      </c>
      <c r="L48" s="26">
        <f>K48*J48</f>
        <v>2.157</v>
      </c>
      <c r="M48" s="27"/>
      <c r="N48" s="30">
        <f t="shared" si="41"/>
        <v>0</v>
      </c>
      <c r="O48" s="31">
        <f t="shared" si="26"/>
        <v>0</v>
      </c>
      <c r="Q48" s="28">
        <f>+$J48</f>
        <v>2.157</v>
      </c>
      <c r="R48" s="64">
        <f>+$F$19</f>
        <v>1</v>
      </c>
      <c r="S48" s="26">
        <f>R48*Q48</f>
        <v>2.157</v>
      </c>
      <c r="T48" s="27"/>
      <c r="U48" s="30">
        <f t="shared" si="1"/>
        <v>0</v>
      </c>
      <c r="V48" s="31">
        <f t="shared" si="2"/>
        <v>0</v>
      </c>
      <c r="X48" s="28">
        <f>+$J48</f>
        <v>2.157</v>
      </c>
      <c r="Y48" s="64">
        <f>+$F$19</f>
        <v>1</v>
      </c>
      <c r="Z48" s="26">
        <f>Y48*X48</f>
        <v>2.157</v>
      </c>
      <c r="AA48" s="27"/>
      <c r="AB48" s="30">
        <f t="shared" si="3"/>
        <v>0</v>
      </c>
      <c r="AC48" s="31">
        <f t="shared" si="4"/>
        <v>0</v>
      </c>
      <c r="AE48" s="28">
        <f>+$J48</f>
        <v>2.157</v>
      </c>
      <c r="AF48" s="64">
        <f>+$F$19</f>
        <v>1</v>
      </c>
      <c r="AG48" s="26">
        <f>AF48*AE48</f>
        <v>2.157</v>
      </c>
      <c r="AH48" s="27"/>
      <c r="AI48" s="30">
        <f t="shared" si="5"/>
        <v>0</v>
      </c>
      <c r="AJ48" s="31">
        <f t="shared" si="6"/>
        <v>0</v>
      </c>
      <c r="AL48" s="28">
        <f>+$J48</f>
        <v>2.157</v>
      </c>
      <c r="AM48" s="64">
        <f>+$F$19</f>
        <v>1</v>
      </c>
      <c r="AN48" s="26">
        <f>AM48*AL48</f>
        <v>2.157</v>
      </c>
      <c r="AO48" s="27"/>
      <c r="AP48" s="30">
        <f t="shared" si="7"/>
        <v>0</v>
      </c>
      <c r="AQ48" s="31">
        <f t="shared" si="8"/>
        <v>0</v>
      </c>
    </row>
    <row r="49" spans="2:43" ht="25.5" x14ac:dyDescent="0.2">
      <c r="B49" s="66" t="s">
        <v>40</v>
      </c>
      <c r="C49" s="27"/>
      <c r="D49" s="62" t="s">
        <v>74</v>
      </c>
      <c r="E49" s="63"/>
      <c r="F49" s="28">
        <v>1.2310000000000001</v>
      </c>
      <c r="G49" s="64">
        <f>G48</f>
        <v>1</v>
      </c>
      <c r="H49" s="26">
        <f>G49*F49</f>
        <v>1.2310000000000001</v>
      </c>
      <c r="I49" s="27"/>
      <c r="J49" s="28">
        <f>+F49</f>
        <v>1.2310000000000001</v>
      </c>
      <c r="K49" s="64">
        <f>K48</f>
        <v>1</v>
      </c>
      <c r="L49" s="26">
        <f>K49*J49</f>
        <v>1.2310000000000001</v>
      </c>
      <c r="M49" s="27"/>
      <c r="N49" s="30">
        <f t="shared" si="41"/>
        <v>0</v>
      </c>
      <c r="O49" s="31">
        <f t="shared" si="26"/>
        <v>0</v>
      </c>
      <c r="Q49" s="28">
        <f>+$J49</f>
        <v>1.2310000000000001</v>
      </c>
      <c r="R49" s="64">
        <f>R48</f>
        <v>1</v>
      </c>
      <c r="S49" s="26">
        <f>R49*Q49</f>
        <v>1.2310000000000001</v>
      </c>
      <c r="T49" s="27"/>
      <c r="U49" s="30">
        <f t="shared" si="1"/>
        <v>0</v>
      </c>
      <c r="V49" s="31">
        <f t="shared" si="2"/>
        <v>0</v>
      </c>
      <c r="X49" s="28">
        <f>+$J49</f>
        <v>1.2310000000000001</v>
      </c>
      <c r="Y49" s="64">
        <f>Y48</f>
        <v>1</v>
      </c>
      <c r="Z49" s="26">
        <f>Y49*X49</f>
        <v>1.2310000000000001</v>
      </c>
      <c r="AA49" s="27"/>
      <c r="AB49" s="30">
        <f t="shared" si="3"/>
        <v>0</v>
      </c>
      <c r="AC49" s="31">
        <f t="shared" si="4"/>
        <v>0</v>
      </c>
      <c r="AE49" s="28">
        <f>+$J49</f>
        <v>1.2310000000000001</v>
      </c>
      <c r="AF49" s="64">
        <f>AF48</f>
        <v>1</v>
      </c>
      <c r="AG49" s="26">
        <f>AF49*AE49</f>
        <v>1.2310000000000001</v>
      </c>
      <c r="AH49" s="27"/>
      <c r="AI49" s="30">
        <f t="shared" si="5"/>
        <v>0</v>
      </c>
      <c r="AJ49" s="31">
        <f t="shared" si="6"/>
        <v>0</v>
      </c>
      <c r="AL49" s="28">
        <f>+$J49</f>
        <v>1.2310000000000001</v>
      </c>
      <c r="AM49" s="64">
        <f>AM48</f>
        <v>1</v>
      </c>
      <c r="AN49" s="26">
        <f>AM49*AL49</f>
        <v>1.2310000000000001</v>
      </c>
      <c r="AO49" s="27"/>
      <c r="AP49" s="30">
        <f t="shared" si="7"/>
        <v>0</v>
      </c>
      <c r="AQ49" s="31">
        <f t="shared" si="8"/>
        <v>0</v>
      </c>
    </row>
    <row r="50" spans="2:43" ht="25.5" x14ac:dyDescent="0.2">
      <c r="B50" s="56" t="s">
        <v>41</v>
      </c>
      <c r="C50" s="35"/>
      <c r="D50" s="35"/>
      <c r="E50" s="35"/>
      <c r="F50" s="67"/>
      <c r="G50" s="59"/>
      <c r="H50" s="60">
        <f>SUM(H47:H49)</f>
        <v>8.5236818000000003</v>
      </c>
      <c r="I50" s="68"/>
      <c r="J50" s="69"/>
      <c r="K50" s="59"/>
      <c r="L50" s="60">
        <f>SUM(L47:L49)</f>
        <v>9.3098095000000001</v>
      </c>
      <c r="M50" s="68"/>
      <c r="N50" s="43">
        <f t="shared" si="41"/>
        <v>0.78612769999999976</v>
      </c>
      <c r="O50" s="44">
        <f t="shared" si="26"/>
        <v>9.2228654054167025E-2</v>
      </c>
      <c r="Q50" s="69"/>
      <c r="R50" s="59"/>
      <c r="S50" s="60">
        <f>SUM(S47:S49)</f>
        <v>10.356783500000001</v>
      </c>
      <c r="T50" s="68"/>
      <c r="U50" s="43">
        <f t="shared" si="1"/>
        <v>1.0469740000000005</v>
      </c>
      <c r="V50" s="44">
        <f t="shared" si="2"/>
        <v>0.11245922916038191</v>
      </c>
      <c r="X50" s="69"/>
      <c r="Y50" s="59"/>
      <c r="Z50" s="60">
        <f>SUM(Z47:Z49)</f>
        <v>10.7290235</v>
      </c>
      <c r="AA50" s="68"/>
      <c r="AB50" s="43">
        <f t="shared" si="3"/>
        <v>0.37223999999999968</v>
      </c>
      <c r="AC50" s="44">
        <f t="shared" si="4"/>
        <v>3.5941660844797968E-2</v>
      </c>
      <c r="AE50" s="69"/>
      <c r="AF50" s="59"/>
      <c r="AG50" s="60">
        <f>SUM(AG47:AG49)</f>
        <v>11.0763435</v>
      </c>
      <c r="AH50" s="68"/>
      <c r="AI50" s="43">
        <f t="shared" si="5"/>
        <v>0.34731999999999985</v>
      </c>
      <c r="AJ50" s="44">
        <f t="shared" si="6"/>
        <v>3.2372004777508394E-2</v>
      </c>
      <c r="AL50" s="69"/>
      <c r="AM50" s="59"/>
      <c r="AN50" s="60">
        <f>SUM(AN47:AN49)</f>
        <v>11.263853500000002</v>
      </c>
      <c r="AO50" s="68"/>
      <c r="AP50" s="43">
        <f t="shared" si="7"/>
        <v>0.1875100000000014</v>
      </c>
      <c r="AQ50" s="44">
        <f t="shared" si="8"/>
        <v>1.6928871879063827E-2</v>
      </c>
    </row>
    <row r="51" spans="2:43" ht="25.5" x14ac:dyDescent="0.2">
      <c r="B51" s="71" t="s">
        <v>42</v>
      </c>
      <c r="C51" s="21"/>
      <c r="D51" s="22" t="s">
        <v>30</v>
      </c>
      <c r="E51" s="23"/>
      <c r="F51" s="72">
        <v>4.4000000000000003E-3</v>
      </c>
      <c r="G51" s="64">
        <f>+$F$18+G45</f>
        <v>155.37</v>
      </c>
      <c r="H51" s="73">
        <f t="shared" ref="H51:H57" si="42">G51*F51</f>
        <v>0.68362800000000001</v>
      </c>
      <c r="I51" s="27"/>
      <c r="J51" s="72">
        <v>4.4000000000000003E-3</v>
      </c>
      <c r="K51" s="64">
        <f>+$F$18+K45</f>
        <v>155.02500000000001</v>
      </c>
      <c r="L51" s="73">
        <f t="shared" ref="L51:L57" si="43">K51*J51</f>
        <v>0.68211000000000011</v>
      </c>
      <c r="M51" s="27"/>
      <c r="N51" s="30">
        <f t="shared" si="41"/>
        <v>-1.5179999999999083E-3</v>
      </c>
      <c r="O51" s="74">
        <f t="shared" si="26"/>
        <v>-2.220505889167659E-3</v>
      </c>
      <c r="Q51" s="72">
        <f>+J51</f>
        <v>4.4000000000000003E-3</v>
      </c>
      <c r="R51" s="64">
        <f>+$F$18+R45</f>
        <v>155.02500000000001</v>
      </c>
      <c r="S51" s="73">
        <f t="shared" ref="S51:S57" si="44">R51*Q51</f>
        <v>0.68211000000000011</v>
      </c>
      <c r="T51" s="27"/>
      <c r="U51" s="30">
        <f t="shared" si="1"/>
        <v>0</v>
      </c>
      <c r="V51" s="74">
        <f t="shared" si="2"/>
        <v>0</v>
      </c>
      <c r="X51" s="72">
        <f>+Q51</f>
        <v>4.4000000000000003E-3</v>
      </c>
      <c r="Y51" s="64">
        <f>+$F$18+Y45</f>
        <v>155.02500000000001</v>
      </c>
      <c r="Z51" s="73">
        <f t="shared" ref="Z51:Z57" si="45">Y51*X51</f>
        <v>0.68211000000000011</v>
      </c>
      <c r="AA51" s="27"/>
      <c r="AB51" s="30">
        <f t="shared" si="3"/>
        <v>0</v>
      </c>
      <c r="AC51" s="74">
        <f t="shared" si="4"/>
        <v>0</v>
      </c>
      <c r="AE51" s="72">
        <f>+X51</f>
        <v>4.4000000000000003E-3</v>
      </c>
      <c r="AF51" s="64">
        <f>+$F$18+AF45</f>
        <v>155.02500000000001</v>
      </c>
      <c r="AG51" s="73">
        <f t="shared" ref="AG51:AG57" si="46">AF51*AE51</f>
        <v>0.68211000000000011</v>
      </c>
      <c r="AH51" s="27"/>
      <c r="AI51" s="30">
        <f t="shared" si="5"/>
        <v>0</v>
      </c>
      <c r="AJ51" s="74">
        <f t="shared" si="6"/>
        <v>0</v>
      </c>
      <c r="AL51" s="72">
        <f>+AE51</f>
        <v>4.4000000000000003E-3</v>
      </c>
      <c r="AM51" s="64">
        <f>+$F$18+AM45</f>
        <v>155.02500000000001</v>
      </c>
      <c r="AN51" s="73">
        <f t="shared" ref="AN51:AN57" si="47">AM51*AL51</f>
        <v>0.68211000000000011</v>
      </c>
      <c r="AO51" s="27"/>
      <c r="AP51" s="30">
        <f t="shared" si="7"/>
        <v>0</v>
      </c>
      <c r="AQ51" s="74">
        <f t="shared" si="8"/>
        <v>0</v>
      </c>
    </row>
    <row r="52" spans="2:43" ht="25.5" x14ac:dyDescent="0.2">
      <c r="B52" s="71" t="s">
        <v>43</v>
      </c>
      <c r="C52" s="21"/>
      <c r="D52" s="22" t="s">
        <v>30</v>
      </c>
      <c r="E52" s="23"/>
      <c r="F52" s="72">
        <v>1.2999999999999999E-3</v>
      </c>
      <c r="G52" s="64">
        <f>+G51</f>
        <v>155.37</v>
      </c>
      <c r="H52" s="73">
        <f t="shared" si="42"/>
        <v>0.20198099999999999</v>
      </c>
      <c r="I52" s="27"/>
      <c r="J52" s="72">
        <v>1.2999999999999999E-3</v>
      </c>
      <c r="K52" s="64">
        <f>+K51</f>
        <v>155.02500000000001</v>
      </c>
      <c r="L52" s="73">
        <f t="shared" si="43"/>
        <v>0.2015325</v>
      </c>
      <c r="M52" s="27"/>
      <c r="N52" s="30">
        <f t="shared" si="41"/>
        <v>-4.4849999999999057E-4</v>
      </c>
      <c r="O52" s="74">
        <f t="shared" si="26"/>
        <v>-2.2205058891677466E-3</v>
      </c>
      <c r="Q52" s="72">
        <f>+J52</f>
        <v>1.2999999999999999E-3</v>
      </c>
      <c r="R52" s="64">
        <f>+R51</f>
        <v>155.02500000000001</v>
      </c>
      <c r="S52" s="73">
        <f t="shared" si="44"/>
        <v>0.2015325</v>
      </c>
      <c r="T52" s="27"/>
      <c r="U52" s="30">
        <f t="shared" si="1"/>
        <v>0</v>
      </c>
      <c r="V52" s="74">
        <f t="shared" si="2"/>
        <v>0</v>
      </c>
      <c r="X52" s="72">
        <f>+Q52</f>
        <v>1.2999999999999999E-3</v>
      </c>
      <c r="Y52" s="64">
        <f>+Y51</f>
        <v>155.02500000000001</v>
      </c>
      <c r="Z52" s="73">
        <f t="shared" si="45"/>
        <v>0.2015325</v>
      </c>
      <c r="AA52" s="27"/>
      <c r="AB52" s="30">
        <f t="shared" si="3"/>
        <v>0</v>
      </c>
      <c r="AC52" s="74">
        <f t="shared" si="4"/>
        <v>0</v>
      </c>
      <c r="AE52" s="72">
        <f>+X52</f>
        <v>1.2999999999999999E-3</v>
      </c>
      <c r="AF52" s="64">
        <f>+AF51</f>
        <v>155.02500000000001</v>
      </c>
      <c r="AG52" s="73">
        <f t="shared" si="46"/>
        <v>0.2015325</v>
      </c>
      <c r="AH52" s="27"/>
      <c r="AI52" s="30">
        <f t="shared" si="5"/>
        <v>0</v>
      </c>
      <c r="AJ52" s="74">
        <f t="shared" si="6"/>
        <v>0</v>
      </c>
      <c r="AL52" s="72">
        <f>+AE52</f>
        <v>1.2999999999999999E-3</v>
      </c>
      <c r="AM52" s="64">
        <f>+AM51</f>
        <v>155.02500000000001</v>
      </c>
      <c r="AN52" s="73">
        <f t="shared" si="47"/>
        <v>0.2015325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v>
      </c>
      <c r="H54" s="73">
        <f t="shared" si="42"/>
        <v>1.0409999999999999</v>
      </c>
      <c r="I54" s="27"/>
      <c r="J54" s="72">
        <f>+F54</f>
        <v>6.94E-3</v>
      </c>
      <c r="K54" s="76">
        <f>$F$18</f>
        <v>150</v>
      </c>
      <c r="L54" s="73">
        <f t="shared" si="43"/>
        <v>1.0409999999999999</v>
      </c>
      <c r="M54" s="27"/>
      <c r="N54" s="30">
        <f t="shared" si="41"/>
        <v>0</v>
      </c>
      <c r="O54" s="74">
        <f t="shared" si="26"/>
        <v>0</v>
      </c>
      <c r="Q54" s="72">
        <f>+J54</f>
        <v>6.94E-3</v>
      </c>
      <c r="R54" s="76">
        <f>$F$18</f>
        <v>150</v>
      </c>
      <c r="S54" s="73">
        <f t="shared" si="44"/>
        <v>1.0409999999999999</v>
      </c>
      <c r="T54" s="27"/>
      <c r="U54" s="30">
        <f t="shared" si="1"/>
        <v>0</v>
      </c>
      <c r="V54" s="74">
        <f t="shared" si="2"/>
        <v>0</v>
      </c>
      <c r="X54" s="72">
        <f>+Q54</f>
        <v>6.94E-3</v>
      </c>
      <c r="Y54" s="76">
        <f>$F$18</f>
        <v>150</v>
      </c>
      <c r="Z54" s="73">
        <f t="shared" si="45"/>
        <v>1.0409999999999999</v>
      </c>
      <c r="AA54" s="27"/>
      <c r="AB54" s="30">
        <f t="shared" si="3"/>
        <v>0</v>
      </c>
      <c r="AC54" s="74">
        <f t="shared" si="4"/>
        <v>0</v>
      </c>
      <c r="AE54" s="72">
        <f>+X54</f>
        <v>6.94E-3</v>
      </c>
      <c r="AF54" s="76">
        <f>$F$18</f>
        <v>150</v>
      </c>
      <c r="AG54" s="73">
        <f t="shared" si="46"/>
        <v>1.0409999999999999</v>
      </c>
      <c r="AH54" s="27"/>
      <c r="AI54" s="30">
        <f t="shared" si="5"/>
        <v>0</v>
      </c>
      <c r="AJ54" s="74">
        <f t="shared" si="6"/>
        <v>0</v>
      </c>
      <c r="AL54" s="72">
        <f>+AE54</f>
        <v>6.94E-3</v>
      </c>
      <c r="AM54" s="76">
        <f>$F$18</f>
        <v>150</v>
      </c>
      <c r="AN54" s="73">
        <f t="shared" si="47"/>
        <v>1.0409999999999999</v>
      </c>
      <c r="AO54" s="27"/>
      <c r="AP54" s="30">
        <f t="shared" si="7"/>
        <v>0</v>
      </c>
      <c r="AQ54" s="74">
        <f t="shared" si="8"/>
        <v>0</v>
      </c>
    </row>
    <row r="55" spans="2:43" x14ac:dyDescent="0.2">
      <c r="B55" s="49" t="s">
        <v>46</v>
      </c>
      <c r="C55" s="21"/>
      <c r="D55" s="22"/>
      <c r="E55" s="23"/>
      <c r="F55" s="72">
        <v>0.08</v>
      </c>
      <c r="G55" s="77">
        <f>0.64*$F$18</f>
        <v>96</v>
      </c>
      <c r="H55" s="73">
        <f t="shared" si="42"/>
        <v>7.68</v>
      </c>
      <c r="I55" s="27"/>
      <c r="J55" s="72">
        <v>0.08</v>
      </c>
      <c r="K55" s="77">
        <f>$G$55</f>
        <v>96</v>
      </c>
      <c r="L55" s="73">
        <f t="shared" si="43"/>
        <v>7.68</v>
      </c>
      <c r="M55" s="27"/>
      <c r="N55" s="30">
        <f t="shared" si="41"/>
        <v>0</v>
      </c>
      <c r="O55" s="74">
        <f t="shared" si="26"/>
        <v>0</v>
      </c>
      <c r="Q55" s="72">
        <v>0.08</v>
      </c>
      <c r="R55" s="77">
        <f>$G$55</f>
        <v>96</v>
      </c>
      <c r="S55" s="73">
        <f t="shared" si="44"/>
        <v>7.68</v>
      </c>
      <c r="T55" s="27"/>
      <c r="U55" s="30">
        <f t="shared" si="1"/>
        <v>0</v>
      </c>
      <c r="V55" s="74">
        <f t="shared" si="2"/>
        <v>0</v>
      </c>
      <c r="X55" s="72">
        <v>0.08</v>
      </c>
      <c r="Y55" s="77">
        <f>$G$55</f>
        <v>96</v>
      </c>
      <c r="Z55" s="73">
        <f t="shared" si="45"/>
        <v>7.68</v>
      </c>
      <c r="AA55" s="27"/>
      <c r="AB55" s="30">
        <f t="shared" si="3"/>
        <v>0</v>
      </c>
      <c r="AC55" s="74">
        <f t="shared" si="4"/>
        <v>0</v>
      </c>
      <c r="AE55" s="72">
        <v>0.08</v>
      </c>
      <c r="AF55" s="77">
        <f>$G$55</f>
        <v>96</v>
      </c>
      <c r="AG55" s="73">
        <f t="shared" si="46"/>
        <v>7.68</v>
      </c>
      <c r="AH55" s="27"/>
      <c r="AI55" s="30">
        <f t="shared" si="5"/>
        <v>0</v>
      </c>
      <c r="AJ55" s="74">
        <f t="shared" si="6"/>
        <v>0</v>
      </c>
      <c r="AL55" s="72">
        <v>0.08</v>
      </c>
      <c r="AM55" s="77">
        <f>$G$55</f>
        <v>96</v>
      </c>
      <c r="AN55" s="73">
        <f t="shared" si="47"/>
        <v>7.68</v>
      </c>
      <c r="AO55" s="27"/>
      <c r="AP55" s="30">
        <f t="shared" si="7"/>
        <v>0</v>
      </c>
      <c r="AQ55" s="74">
        <f t="shared" si="8"/>
        <v>0</v>
      </c>
    </row>
    <row r="56" spans="2:43" x14ac:dyDescent="0.2">
      <c r="B56" s="49" t="s">
        <v>47</v>
      </c>
      <c r="C56" s="21"/>
      <c r="D56" s="22"/>
      <c r="E56" s="23"/>
      <c r="F56" s="72">
        <v>0.122</v>
      </c>
      <c r="G56" s="77">
        <f>0.18*$F$18</f>
        <v>27</v>
      </c>
      <c r="H56" s="73">
        <f t="shared" si="42"/>
        <v>3.294</v>
      </c>
      <c r="I56" s="27"/>
      <c r="J56" s="72">
        <v>0.122</v>
      </c>
      <c r="K56" s="77">
        <f>$G$56</f>
        <v>27</v>
      </c>
      <c r="L56" s="73">
        <f t="shared" si="43"/>
        <v>3.294</v>
      </c>
      <c r="M56" s="27"/>
      <c r="N56" s="30">
        <f t="shared" si="41"/>
        <v>0</v>
      </c>
      <c r="O56" s="74">
        <f t="shared" si="26"/>
        <v>0</v>
      </c>
      <c r="Q56" s="72">
        <v>0.122</v>
      </c>
      <c r="R56" s="77">
        <f>$G$56</f>
        <v>27</v>
      </c>
      <c r="S56" s="73">
        <f t="shared" si="44"/>
        <v>3.294</v>
      </c>
      <c r="T56" s="27"/>
      <c r="U56" s="30">
        <f t="shared" si="1"/>
        <v>0</v>
      </c>
      <c r="V56" s="74">
        <f t="shared" si="2"/>
        <v>0</v>
      </c>
      <c r="X56" s="72">
        <v>0.122</v>
      </c>
      <c r="Y56" s="77">
        <f>$G$56</f>
        <v>27</v>
      </c>
      <c r="Z56" s="73">
        <f t="shared" si="45"/>
        <v>3.294</v>
      </c>
      <c r="AA56" s="27"/>
      <c r="AB56" s="30">
        <f t="shared" si="3"/>
        <v>0</v>
      </c>
      <c r="AC56" s="74">
        <f t="shared" si="4"/>
        <v>0</v>
      </c>
      <c r="AE56" s="72">
        <v>0.122</v>
      </c>
      <c r="AF56" s="77">
        <f>$G$56</f>
        <v>27</v>
      </c>
      <c r="AG56" s="73">
        <f t="shared" si="46"/>
        <v>3.294</v>
      </c>
      <c r="AH56" s="27"/>
      <c r="AI56" s="30">
        <f t="shared" si="5"/>
        <v>0</v>
      </c>
      <c r="AJ56" s="74">
        <f t="shared" si="6"/>
        <v>0</v>
      </c>
      <c r="AL56" s="72">
        <v>0.122</v>
      </c>
      <c r="AM56" s="77">
        <f>$G$56</f>
        <v>27</v>
      </c>
      <c r="AN56" s="73">
        <f t="shared" si="47"/>
        <v>3.294</v>
      </c>
      <c r="AO56" s="27"/>
      <c r="AP56" s="30">
        <f t="shared" si="7"/>
        <v>0</v>
      </c>
      <c r="AQ56" s="74">
        <f t="shared" si="8"/>
        <v>0</v>
      </c>
    </row>
    <row r="57" spans="2:43" x14ac:dyDescent="0.2">
      <c r="B57" s="11" t="s">
        <v>48</v>
      </c>
      <c r="C57" s="21"/>
      <c r="D57" s="22"/>
      <c r="E57" s="23"/>
      <c r="F57" s="72">
        <v>0.161</v>
      </c>
      <c r="G57" s="77">
        <f>0.18*$F$18</f>
        <v>27</v>
      </c>
      <c r="H57" s="73">
        <f t="shared" si="42"/>
        <v>4.3470000000000004</v>
      </c>
      <c r="I57" s="27"/>
      <c r="J57" s="72">
        <v>0.161</v>
      </c>
      <c r="K57" s="77">
        <f>$G$57</f>
        <v>27</v>
      </c>
      <c r="L57" s="73">
        <f t="shared" si="43"/>
        <v>4.3470000000000004</v>
      </c>
      <c r="M57" s="27"/>
      <c r="N57" s="30">
        <f t="shared" si="41"/>
        <v>0</v>
      </c>
      <c r="O57" s="74">
        <f t="shared" si="26"/>
        <v>0</v>
      </c>
      <c r="Q57" s="72">
        <v>0.161</v>
      </c>
      <c r="R57" s="77">
        <f>$G$57</f>
        <v>27</v>
      </c>
      <c r="S57" s="73">
        <f t="shared" si="44"/>
        <v>4.3470000000000004</v>
      </c>
      <c r="T57" s="27"/>
      <c r="U57" s="30">
        <f t="shared" si="1"/>
        <v>0</v>
      </c>
      <c r="V57" s="74">
        <f t="shared" si="2"/>
        <v>0</v>
      </c>
      <c r="X57" s="72">
        <v>0.161</v>
      </c>
      <c r="Y57" s="77">
        <f>$G$57</f>
        <v>27</v>
      </c>
      <c r="Z57" s="73">
        <f t="shared" si="45"/>
        <v>4.3470000000000004</v>
      </c>
      <c r="AA57" s="27"/>
      <c r="AB57" s="30">
        <f t="shared" si="3"/>
        <v>0</v>
      </c>
      <c r="AC57" s="74">
        <f t="shared" si="4"/>
        <v>0</v>
      </c>
      <c r="AE57" s="72">
        <v>0.161</v>
      </c>
      <c r="AF57" s="77">
        <f>$G$57</f>
        <v>27</v>
      </c>
      <c r="AG57" s="73">
        <f t="shared" si="46"/>
        <v>4.3470000000000004</v>
      </c>
      <c r="AH57" s="27"/>
      <c r="AI57" s="30">
        <f t="shared" si="5"/>
        <v>0</v>
      </c>
      <c r="AJ57" s="74">
        <f t="shared" si="6"/>
        <v>0</v>
      </c>
      <c r="AL57" s="72">
        <v>0.161</v>
      </c>
      <c r="AM57" s="77">
        <f>$G$57</f>
        <v>27</v>
      </c>
      <c r="AN57" s="73">
        <f t="shared" si="47"/>
        <v>4.3470000000000004</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150</v>
      </c>
      <c r="H58" s="73">
        <f>G58*F58</f>
        <v>14.1</v>
      </c>
      <c r="I58" s="83"/>
      <c r="J58" s="72">
        <v>9.4E-2</v>
      </c>
      <c r="K58" s="82">
        <f>$G$58</f>
        <v>150</v>
      </c>
      <c r="L58" s="73">
        <f>K58*J58</f>
        <v>14.1</v>
      </c>
      <c r="M58" s="83"/>
      <c r="N58" s="84">
        <f t="shared" si="41"/>
        <v>0</v>
      </c>
      <c r="O58" s="74">
        <f t="shared" si="26"/>
        <v>0</v>
      </c>
      <c r="Q58" s="72">
        <v>9.4E-2</v>
      </c>
      <c r="R58" s="82">
        <f>$G$58</f>
        <v>150</v>
      </c>
      <c r="S58" s="73">
        <f>R58*Q58</f>
        <v>14.1</v>
      </c>
      <c r="T58" s="83"/>
      <c r="U58" s="84">
        <f t="shared" si="1"/>
        <v>0</v>
      </c>
      <c r="V58" s="74">
        <f t="shared" si="2"/>
        <v>0</v>
      </c>
      <c r="X58" s="72">
        <v>9.4E-2</v>
      </c>
      <c r="Y58" s="82">
        <f>$G$58</f>
        <v>150</v>
      </c>
      <c r="Z58" s="73">
        <f>Y58*X58</f>
        <v>14.1</v>
      </c>
      <c r="AA58" s="83"/>
      <c r="AB58" s="84">
        <f t="shared" si="3"/>
        <v>0</v>
      </c>
      <c r="AC58" s="74">
        <f t="shared" si="4"/>
        <v>0</v>
      </c>
      <c r="AE58" s="72">
        <v>9.4E-2</v>
      </c>
      <c r="AF58" s="82">
        <f>$G$58</f>
        <v>150</v>
      </c>
      <c r="AG58" s="73">
        <f>AF58*AE58</f>
        <v>14.1</v>
      </c>
      <c r="AH58" s="83"/>
      <c r="AI58" s="84">
        <f t="shared" si="5"/>
        <v>0</v>
      </c>
      <c r="AJ58" s="74">
        <f t="shared" si="6"/>
        <v>0</v>
      </c>
      <c r="AL58" s="72">
        <v>9.4E-2</v>
      </c>
      <c r="AM58" s="82">
        <f>$G$58</f>
        <v>150</v>
      </c>
      <c r="AN58" s="73">
        <f>AM58*AL58</f>
        <v>14.1</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6"/>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26.021290800000003</v>
      </c>
      <c r="I61" s="100"/>
      <c r="J61" s="101"/>
      <c r="K61" s="101"/>
      <c r="L61" s="99">
        <f>SUM(L51:L57,L50)</f>
        <v>26.805452000000002</v>
      </c>
      <c r="M61" s="102"/>
      <c r="N61" s="103">
        <f t="shared" ref="N61" si="48">L61-H61</f>
        <v>0.78416119999999978</v>
      </c>
      <c r="O61" s="104">
        <f t="shared" ref="O61" si="49">IF((H61)=0,"",(N61/H61))</f>
        <v>3.0135368995607231E-2</v>
      </c>
      <c r="Q61" s="101"/>
      <c r="R61" s="101"/>
      <c r="S61" s="99">
        <f>SUM(S51:S57,S50)</f>
        <v>27.852426000000001</v>
      </c>
      <c r="T61" s="102"/>
      <c r="U61" s="103">
        <f t="shared" si="1"/>
        <v>1.0469739999999987</v>
      </c>
      <c r="V61" s="104">
        <f>IF((L61)=0,"",(U61/L61))</f>
        <v>3.9058248299636902E-2</v>
      </c>
      <c r="X61" s="101"/>
      <c r="Y61" s="101"/>
      <c r="Z61" s="99">
        <f>SUM(Z51:Z57,Z50)</f>
        <v>28.224666000000003</v>
      </c>
      <c r="AA61" s="102"/>
      <c r="AB61" s="103">
        <f t="shared" si="3"/>
        <v>0.37224000000000146</v>
      </c>
      <c r="AC61" s="104">
        <f>IF((S61)=0,"",(AB61/S61))</f>
        <v>1.3364724494735268E-2</v>
      </c>
      <c r="AE61" s="101"/>
      <c r="AF61" s="101"/>
      <c r="AG61" s="99">
        <f>SUM(AG51:AG57,AG50)</f>
        <v>28.571986000000003</v>
      </c>
      <c r="AH61" s="102"/>
      <c r="AI61" s="103">
        <f t="shared" ref="AI61:AI65" si="50">AG61-Z61</f>
        <v>0.34731999999999985</v>
      </c>
      <c r="AJ61" s="104">
        <f>IF((Z61)=0,"",(AI61/Z61))</f>
        <v>1.2305548628989971E-2</v>
      </c>
      <c r="AL61" s="101"/>
      <c r="AM61" s="101"/>
      <c r="AN61" s="99">
        <f>SUM(AN51:AN57,AN50)</f>
        <v>28.759496000000006</v>
      </c>
      <c r="AO61" s="102"/>
      <c r="AP61" s="103">
        <f t="shared" ref="AP61:AP65" si="51">AN61-AG61</f>
        <v>0.18751000000000317</v>
      </c>
      <c r="AQ61" s="104">
        <f>IF((AG61)=0,"",(AP61/AG61))</f>
        <v>6.562721961294646E-3</v>
      </c>
    </row>
    <row r="62" spans="2:43" x14ac:dyDescent="0.2">
      <c r="B62" s="105" t="s">
        <v>52</v>
      </c>
      <c r="C62" s="21"/>
      <c r="D62" s="21"/>
      <c r="E62" s="21"/>
      <c r="F62" s="106">
        <v>0.13</v>
      </c>
      <c r="G62" s="107"/>
      <c r="H62" s="108">
        <f>H61*F62</f>
        <v>3.3827678040000007</v>
      </c>
      <c r="I62" s="109"/>
      <c r="J62" s="110">
        <v>0.13</v>
      </c>
      <c r="K62" s="109"/>
      <c r="L62" s="111">
        <f>L61*J62</f>
        <v>3.4847087600000006</v>
      </c>
      <c r="M62" s="112"/>
      <c r="N62" s="113">
        <f t="shared" si="41"/>
        <v>0.10194095599999997</v>
      </c>
      <c r="O62" s="114">
        <f t="shared" si="26"/>
        <v>3.0135368995607228E-2</v>
      </c>
      <c r="Q62" s="110">
        <v>0.13</v>
      </c>
      <c r="R62" s="109"/>
      <c r="S62" s="111">
        <f>S61*Q62</f>
        <v>3.6208153800000002</v>
      </c>
      <c r="T62" s="112"/>
      <c r="U62" s="113">
        <f t="shared" si="1"/>
        <v>0.13610661999999962</v>
      </c>
      <c r="V62" s="114">
        <f t="shared" ref="V62:V71" si="52">IF((L62)=0,"",(U62/L62))</f>
        <v>3.905824829963684E-2</v>
      </c>
      <c r="X62" s="110">
        <v>0.13</v>
      </c>
      <c r="Y62" s="109"/>
      <c r="Z62" s="111">
        <f>Z61*X62</f>
        <v>3.6692065800000004</v>
      </c>
      <c r="AA62" s="112"/>
      <c r="AB62" s="113">
        <f t="shared" si="3"/>
        <v>4.839120000000019E-2</v>
      </c>
      <c r="AC62" s="114">
        <f t="shared" ref="AC62:AC71" si="53">IF((S62)=0,"",(AB62/S62))</f>
        <v>1.3364724494735268E-2</v>
      </c>
      <c r="AE62" s="110">
        <v>0.13</v>
      </c>
      <c r="AF62" s="109"/>
      <c r="AG62" s="111">
        <f>AG61*AE62</f>
        <v>3.7143581800000005</v>
      </c>
      <c r="AH62" s="112"/>
      <c r="AI62" s="113">
        <f t="shared" si="50"/>
        <v>4.5151600000000069E-2</v>
      </c>
      <c r="AJ62" s="114">
        <f t="shared" ref="AJ62:AJ71" si="54">IF((Z62)=0,"",(AI62/Z62))</f>
        <v>1.2305548628989993E-2</v>
      </c>
      <c r="AL62" s="110">
        <v>0.13</v>
      </c>
      <c r="AM62" s="109"/>
      <c r="AN62" s="111">
        <f>AN61*AL62</f>
        <v>3.7387344800000011</v>
      </c>
      <c r="AO62" s="112"/>
      <c r="AP62" s="113">
        <f t="shared" si="51"/>
        <v>2.4376300000000573E-2</v>
      </c>
      <c r="AQ62" s="114">
        <f t="shared" ref="AQ62:AQ71" si="55">IF((AG62)=0,"",(AP62/AG62))</f>
        <v>6.5627219612946885E-3</v>
      </c>
    </row>
    <row r="63" spans="2:43" x14ac:dyDescent="0.2">
      <c r="B63" s="115" t="s">
        <v>53</v>
      </c>
      <c r="C63" s="21"/>
      <c r="D63" s="21"/>
      <c r="E63" s="21"/>
      <c r="F63" s="116"/>
      <c r="G63" s="107"/>
      <c r="H63" s="108">
        <f>H61+H62</f>
        <v>29.404058604000003</v>
      </c>
      <c r="I63" s="109"/>
      <c r="J63" s="109"/>
      <c r="K63" s="109"/>
      <c r="L63" s="111">
        <f>L61+L62</f>
        <v>30.290160760000003</v>
      </c>
      <c r="M63" s="112"/>
      <c r="N63" s="113">
        <f t="shared" si="41"/>
        <v>0.88610215599999975</v>
      </c>
      <c r="O63" s="114">
        <f t="shared" si="26"/>
        <v>3.0135368995607231E-2</v>
      </c>
      <c r="Q63" s="109"/>
      <c r="R63" s="109"/>
      <c r="S63" s="111">
        <f>S61+S62</f>
        <v>31.473241380000001</v>
      </c>
      <c r="T63" s="112"/>
      <c r="U63" s="113">
        <f t="shared" si="1"/>
        <v>1.1830806199999984</v>
      </c>
      <c r="V63" s="114">
        <f t="shared" si="52"/>
        <v>3.9058248299636895E-2</v>
      </c>
      <c r="X63" s="109"/>
      <c r="Y63" s="109"/>
      <c r="Z63" s="111">
        <f>Z61+Z62</f>
        <v>31.893872580000004</v>
      </c>
      <c r="AA63" s="112"/>
      <c r="AB63" s="113">
        <f t="shared" si="3"/>
        <v>0.42063120000000254</v>
      </c>
      <c r="AC63" s="114">
        <f t="shared" si="53"/>
        <v>1.3364724494735296E-2</v>
      </c>
      <c r="AE63" s="109"/>
      <c r="AF63" s="109"/>
      <c r="AG63" s="111">
        <f>AG61+AG62</f>
        <v>32.28634418</v>
      </c>
      <c r="AH63" s="112"/>
      <c r="AI63" s="113">
        <f t="shared" si="50"/>
        <v>0.39247159999999681</v>
      </c>
      <c r="AJ63" s="114">
        <f t="shared" si="54"/>
        <v>1.2305548628989875E-2</v>
      </c>
      <c r="AL63" s="109"/>
      <c r="AM63" s="109"/>
      <c r="AN63" s="111">
        <f>AN61+AN62</f>
        <v>32.498230480000004</v>
      </c>
      <c r="AO63" s="112"/>
      <c r="AP63" s="113">
        <f t="shared" si="51"/>
        <v>0.2118863000000033</v>
      </c>
      <c r="AQ63" s="114">
        <f t="shared" si="55"/>
        <v>6.5627219612946373E-3</v>
      </c>
    </row>
    <row r="64" spans="2:43" ht="15.75" customHeight="1" x14ac:dyDescent="0.2">
      <c r="B64" s="268" t="s">
        <v>54</v>
      </c>
      <c r="C64" s="268"/>
      <c r="D64" s="268"/>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9" t="s">
        <v>55</v>
      </c>
      <c r="C65" s="269"/>
      <c r="D65" s="269"/>
      <c r="E65" s="120"/>
      <c r="F65" s="121"/>
      <c r="G65" s="122"/>
      <c r="H65" s="123">
        <f>H63+H64</f>
        <v>29.404058604000003</v>
      </c>
      <c r="I65" s="124"/>
      <c r="J65" s="124"/>
      <c r="K65" s="124"/>
      <c r="L65" s="125">
        <f>L63+L64</f>
        <v>30.290160760000003</v>
      </c>
      <c r="M65" s="126"/>
      <c r="N65" s="127">
        <f t="shared" si="41"/>
        <v>0.88610215599999975</v>
      </c>
      <c r="O65" s="128">
        <f t="shared" si="26"/>
        <v>3.0135368995607231E-2</v>
      </c>
      <c r="Q65" s="124"/>
      <c r="R65" s="124"/>
      <c r="S65" s="125">
        <f>S63+S64</f>
        <v>31.473241380000001</v>
      </c>
      <c r="T65" s="126"/>
      <c r="U65" s="127">
        <f t="shared" si="1"/>
        <v>1.1830806199999984</v>
      </c>
      <c r="V65" s="128">
        <f t="shared" si="52"/>
        <v>3.9058248299636895E-2</v>
      </c>
      <c r="X65" s="124"/>
      <c r="Y65" s="124"/>
      <c r="Z65" s="125">
        <f>Z63+Z64</f>
        <v>31.893872580000004</v>
      </c>
      <c r="AA65" s="126"/>
      <c r="AB65" s="127">
        <f t="shared" si="3"/>
        <v>0.42063120000000254</v>
      </c>
      <c r="AC65" s="128">
        <f t="shared" si="53"/>
        <v>1.3364724494735296E-2</v>
      </c>
      <c r="AE65" s="124"/>
      <c r="AF65" s="124"/>
      <c r="AG65" s="125">
        <f>AG63+AG64</f>
        <v>32.28634418</v>
      </c>
      <c r="AH65" s="126"/>
      <c r="AI65" s="127">
        <f t="shared" si="50"/>
        <v>0.39247159999999681</v>
      </c>
      <c r="AJ65" s="128">
        <f t="shared" si="54"/>
        <v>1.2305548628989875E-2</v>
      </c>
      <c r="AL65" s="124"/>
      <c r="AM65" s="124"/>
      <c r="AN65" s="125">
        <f>AN63+AN64</f>
        <v>32.498230480000004</v>
      </c>
      <c r="AO65" s="126"/>
      <c r="AP65" s="127">
        <f t="shared" si="51"/>
        <v>0.2118863000000033</v>
      </c>
      <c r="AQ65" s="128">
        <f t="shared" si="55"/>
        <v>6.5627219612946373E-3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24.800290799999999</v>
      </c>
      <c r="I67" s="140"/>
      <c r="J67" s="141"/>
      <c r="K67" s="141"/>
      <c r="L67" s="139">
        <f>SUM(L58:L59,L50,L51:L54)</f>
        <v>25.584452000000002</v>
      </c>
      <c r="M67" s="142"/>
      <c r="N67" s="143">
        <f t="shared" ref="N67:N71" si="56">L67-H67</f>
        <v>0.78416120000000333</v>
      </c>
      <c r="O67" s="104">
        <f t="shared" ref="O67:O71" si="57">IF((H67)=0,"",(N67/H67))</f>
        <v>3.1619032467151691E-2</v>
      </c>
      <c r="Q67" s="141"/>
      <c r="R67" s="141"/>
      <c r="S67" s="139">
        <f>SUM(S58:S59,S50,S51:S54)</f>
        <v>26.631426000000001</v>
      </c>
      <c r="T67" s="142"/>
      <c r="U67" s="143">
        <f t="shared" si="1"/>
        <v>1.0469739999999987</v>
      </c>
      <c r="V67" s="104">
        <f t="shared" si="52"/>
        <v>4.092227576342064E-2</v>
      </c>
      <c r="X67" s="141"/>
      <c r="Y67" s="141"/>
      <c r="Z67" s="139">
        <f>SUM(Z58:Z59,Z50,Z51:Z54)</f>
        <v>27.003665999999999</v>
      </c>
      <c r="AA67" s="142"/>
      <c r="AB67" s="143">
        <f t="shared" si="3"/>
        <v>0.37223999999999791</v>
      </c>
      <c r="AC67" s="104">
        <f t="shared" si="53"/>
        <v>1.3977471578127206E-2</v>
      </c>
      <c r="AE67" s="141"/>
      <c r="AF67" s="141"/>
      <c r="AG67" s="139">
        <f>SUM(AG58:AG59,AG50,AG51:AG54)</f>
        <v>27.350986000000002</v>
      </c>
      <c r="AH67" s="142"/>
      <c r="AI67" s="143">
        <f t="shared" ref="AI67:AI71" si="58">AG67-Z67</f>
        <v>0.3473200000000034</v>
      </c>
      <c r="AJ67" s="104">
        <f t="shared" si="54"/>
        <v>1.2861957335718913E-2</v>
      </c>
      <c r="AL67" s="141"/>
      <c r="AM67" s="141"/>
      <c r="AN67" s="139">
        <f>SUM(AN58:AN59,AN50,AN51:AN54)</f>
        <v>27.538496000000002</v>
      </c>
      <c r="AO67" s="142"/>
      <c r="AP67" s="143">
        <f t="shared" ref="AP67:AP71" si="59">AN67-AG67</f>
        <v>0.18750999999999962</v>
      </c>
      <c r="AQ67" s="104">
        <f t="shared" si="55"/>
        <v>6.8556943431582178E-3</v>
      </c>
    </row>
    <row r="68" spans="2:43" s="85" customFormat="1" x14ac:dyDescent="0.2">
      <c r="B68" s="144" t="s">
        <v>52</v>
      </c>
      <c r="C68" s="79"/>
      <c r="D68" s="79"/>
      <c r="E68" s="79"/>
      <c r="F68" s="145">
        <v>0.13</v>
      </c>
      <c r="G68" s="138"/>
      <c r="H68" s="146">
        <f>H67*F68</f>
        <v>3.224037804</v>
      </c>
      <c r="I68" s="147"/>
      <c r="J68" s="148">
        <v>0.13</v>
      </c>
      <c r="K68" s="149"/>
      <c r="L68" s="150">
        <f>L67*J68</f>
        <v>3.3259787600000004</v>
      </c>
      <c r="M68" s="151"/>
      <c r="N68" s="152">
        <f t="shared" si="56"/>
        <v>0.10194095600000042</v>
      </c>
      <c r="O68" s="114">
        <f t="shared" si="57"/>
        <v>3.1619032467151684E-2</v>
      </c>
      <c r="Q68" s="148">
        <v>0.13</v>
      </c>
      <c r="R68" s="149"/>
      <c r="S68" s="150">
        <f>S67*Q68</f>
        <v>3.4620853800000004</v>
      </c>
      <c r="T68" s="151"/>
      <c r="U68" s="152">
        <f t="shared" si="1"/>
        <v>0.13610662000000007</v>
      </c>
      <c r="V68" s="114">
        <f t="shared" si="52"/>
        <v>4.0922275763420703E-2</v>
      </c>
      <c r="X68" s="148">
        <v>0.13</v>
      </c>
      <c r="Y68" s="149"/>
      <c r="Z68" s="150">
        <f>Z67*X68</f>
        <v>3.5104765800000002</v>
      </c>
      <c r="AA68" s="151"/>
      <c r="AB68" s="152">
        <f t="shared" si="3"/>
        <v>4.8391199999999746E-2</v>
      </c>
      <c r="AC68" s="114">
        <f t="shared" si="53"/>
        <v>1.3977471578127209E-2</v>
      </c>
      <c r="AE68" s="148">
        <v>0.13</v>
      </c>
      <c r="AF68" s="149"/>
      <c r="AG68" s="150">
        <f>AG67*AE68</f>
        <v>3.5556281800000002</v>
      </c>
      <c r="AH68" s="151"/>
      <c r="AI68" s="152">
        <f t="shared" si="58"/>
        <v>4.5151600000000069E-2</v>
      </c>
      <c r="AJ68" s="114">
        <f t="shared" si="54"/>
        <v>1.2861957335718807E-2</v>
      </c>
      <c r="AL68" s="148">
        <v>0.13</v>
      </c>
      <c r="AM68" s="149"/>
      <c r="AN68" s="150">
        <f>AN67*AL68</f>
        <v>3.5800044800000004</v>
      </c>
      <c r="AO68" s="151"/>
      <c r="AP68" s="152">
        <f t="shared" si="59"/>
        <v>2.4376300000000128E-2</v>
      </c>
      <c r="AQ68" s="114">
        <f t="shared" si="55"/>
        <v>6.8556943431582673E-3</v>
      </c>
    </row>
    <row r="69" spans="2:43" s="85" customFormat="1" x14ac:dyDescent="0.2">
      <c r="B69" s="153" t="s">
        <v>53</v>
      </c>
      <c r="C69" s="79"/>
      <c r="D69" s="79"/>
      <c r="E69" s="79"/>
      <c r="F69" s="154"/>
      <c r="G69" s="155"/>
      <c r="H69" s="146">
        <f>H67+H68</f>
        <v>28.024328603999997</v>
      </c>
      <c r="I69" s="147"/>
      <c r="J69" s="147"/>
      <c r="K69" s="147"/>
      <c r="L69" s="150">
        <f>L67+L68</f>
        <v>28.910430760000004</v>
      </c>
      <c r="M69" s="151"/>
      <c r="N69" s="152">
        <f t="shared" si="56"/>
        <v>0.88610215600000686</v>
      </c>
      <c r="O69" s="114">
        <f t="shared" si="57"/>
        <v>3.1619032467151802E-2</v>
      </c>
      <c r="Q69" s="147"/>
      <c r="R69" s="147"/>
      <c r="S69" s="150">
        <f>S67+S68</f>
        <v>30.093511380000002</v>
      </c>
      <c r="T69" s="151"/>
      <c r="U69" s="152">
        <f t="shared" si="1"/>
        <v>1.1830806199999984</v>
      </c>
      <c r="V69" s="114">
        <f t="shared" si="52"/>
        <v>4.0922275763420626E-2</v>
      </c>
      <c r="X69" s="147"/>
      <c r="Y69" s="147"/>
      <c r="Z69" s="150">
        <f>Z67+Z68</f>
        <v>30.514142579999998</v>
      </c>
      <c r="AA69" s="151"/>
      <c r="AB69" s="152">
        <f t="shared" si="3"/>
        <v>0.42063119999999543</v>
      </c>
      <c r="AC69" s="114">
        <f t="shared" si="53"/>
        <v>1.3977471578127131E-2</v>
      </c>
      <c r="AE69" s="147"/>
      <c r="AF69" s="147"/>
      <c r="AG69" s="150">
        <f>AG67+AG68</f>
        <v>30.906614180000002</v>
      </c>
      <c r="AH69" s="151"/>
      <c r="AI69" s="152">
        <f t="shared" si="58"/>
        <v>0.39247160000000392</v>
      </c>
      <c r="AJ69" s="114">
        <f t="shared" si="54"/>
        <v>1.2861957335718916E-2</v>
      </c>
      <c r="AL69" s="147"/>
      <c r="AM69" s="147"/>
      <c r="AN69" s="150">
        <f>AN67+AN68</f>
        <v>31.118500480000002</v>
      </c>
      <c r="AO69" s="151"/>
      <c r="AP69" s="152">
        <f t="shared" si="59"/>
        <v>0.21188629999999975</v>
      </c>
      <c r="AQ69" s="114">
        <f t="shared" si="55"/>
        <v>6.8556943431582239E-3</v>
      </c>
    </row>
    <row r="70" spans="2:43" s="85" customFormat="1" ht="15.75" customHeight="1" x14ac:dyDescent="0.2">
      <c r="B70" s="270" t="s">
        <v>54</v>
      </c>
      <c r="C70" s="270"/>
      <c r="D70" s="270"/>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7" t="s">
        <v>57</v>
      </c>
      <c r="C71" s="267"/>
      <c r="D71" s="267"/>
      <c r="E71" s="158"/>
      <c r="F71" s="159"/>
      <c r="G71" s="160"/>
      <c r="H71" s="161">
        <f>SUM(H69:H70)</f>
        <v>28.024328603999997</v>
      </c>
      <c r="I71" s="162"/>
      <c r="J71" s="162"/>
      <c r="K71" s="162"/>
      <c r="L71" s="163">
        <f>SUM(L69:L70)</f>
        <v>28.910430760000004</v>
      </c>
      <c r="M71" s="164"/>
      <c r="N71" s="165">
        <f t="shared" si="56"/>
        <v>0.88610215600000686</v>
      </c>
      <c r="O71" s="166">
        <f t="shared" si="57"/>
        <v>3.1619032467151802E-2</v>
      </c>
      <c r="Q71" s="162"/>
      <c r="R71" s="162"/>
      <c r="S71" s="163">
        <f>SUM(S69:S70)</f>
        <v>30.093511380000002</v>
      </c>
      <c r="T71" s="164"/>
      <c r="U71" s="165">
        <f t="shared" si="1"/>
        <v>1.1830806199999984</v>
      </c>
      <c r="V71" s="166">
        <f t="shared" si="52"/>
        <v>4.0922275763420626E-2</v>
      </c>
      <c r="X71" s="162"/>
      <c r="Y71" s="162"/>
      <c r="Z71" s="163">
        <f>SUM(Z69:Z70)</f>
        <v>30.514142579999998</v>
      </c>
      <c r="AA71" s="164"/>
      <c r="AB71" s="165">
        <f t="shared" si="3"/>
        <v>0.42063119999999543</v>
      </c>
      <c r="AC71" s="166">
        <f t="shared" si="53"/>
        <v>1.3977471578127131E-2</v>
      </c>
      <c r="AE71" s="162"/>
      <c r="AF71" s="162"/>
      <c r="AG71" s="163">
        <f>SUM(AG69:AG70)</f>
        <v>30.906614180000002</v>
      </c>
      <c r="AH71" s="164"/>
      <c r="AI71" s="165">
        <f t="shared" si="58"/>
        <v>0.39247160000000392</v>
      </c>
      <c r="AJ71" s="166">
        <f t="shared" si="54"/>
        <v>1.2861957335718916E-2</v>
      </c>
      <c r="AL71" s="162"/>
      <c r="AM71" s="162"/>
      <c r="AN71" s="163">
        <f>SUM(AN69:AN70)</f>
        <v>31.118500480000002</v>
      </c>
      <c r="AO71" s="164"/>
      <c r="AP71" s="165">
        <f t="shared" si="59"/>
        <v>0.21188629999999975</v>
      </c>
      <c r="AQ71" s="166">
        <f t="shared" si="55"/>
        <v>6.8556943431582239E-3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+H61-H31-H40-H41-H42-H43</f>
        <v>26.021290800000003</v>
      </c>
      <c r="I77" s="100"/>
      <c r="J77" s="101"/>
      <c r="K77" s="101"/>
      <c r="L77" s="99">
        <f>+L61-L31-L40-L41-L42-L43</f>
        <v>27.483156000000001</v>
      </c>
      <c r="M77" s="102"/>
      <c r="N77" s="103">
        <f t="shared" ref="N77:N81" si="60">L77-H77</f>
        <v>1.4618651999999983</v>
      </c>
      <c r="O77" s="104">
        <f t="shared" ref="O77:O81" si="61">IF((H77)=0,"",(N77/H77))</f>
        <v>5.6179580453403107E-2</v>
      </c>
      <c r="Q77" s="101"/>
      <c r="R77" s="101"/>
      <c r="S77" s="99">
        <f>+S61-S31-S40-S41-S42-S43</f>
        <v>27.852426000000001</v>
      </c>
      <c r="T77" s="102"/>
      <c r="U77" s="103">
        <f t="shared" ref="U77:U81" si="62">S77-L77</f>
        <v>0.36927000000000021</v>
      </c>
      <c r="V77" s="104">
        <f>IF((L77)=0,"",(U77/L77))</f>
        <v>1.3436229812907957E-2</v>
      </c>
      <c r="X77" s="101"/>
      <c r="Y77" s="101"/>
      <c r="Z77" s="99">
        <f>+Z61-Z31-Z40-Z41-Z42-Z43</f>
        <v>28.224666000000003</v>
      </c>
      <c r="AA77" s="102"/>
      <c r="AB77" s="103">
        <f t="shared" ref="AB77:AB81" si="63">Z77-S77</f>
        <v>0.37224000000000146</v>
      </c>
      <c r="AC77" s="104">
        <f>IF((S77)=0,"",(AB77/S77))</f>
        <v>1.3364724494735268E-2</v>
      </c>
      <c r="AE77" s="101"/>
      <c r="AF77" s="101"/>
      <c r="AG77" s="99">
        <f>+AG61-AG31-AG40-AG41-AG42-AG43</f>
        <v>28.571986000000003</v>
      </c>
      <c r="AH77" s="102"/>
      <c r="AI77" s="103">
        <f t="shared" ref="AI77:AI81" si="64">AG77-Z77</f>
        <v>0.34731999999999985</v>
      </c>
      <c r="AJ77" s="104">
        <f>IF((Z77)=0,"",(AI77/Z77))</f>
        <v>1.2305548628989971E-2</v>
      </c>
      <c r="AL77" s="101"/>
      <c r="AM77" s="101"/>
      <c r="AN77" s="99">
        <f>+AN61-AN31-AN40-AN41-AN42-AN43</f>
        <v>28.759496000000006</v>
      </c>
      <c r="AO77" s="102"/>
      <c r="AP77" s="103">
        <f t="shared" ref="AP77:AP81" si="65">AN77-AG77</f>
        <v>0.18751000000000317</v>
      </c>
      <c r="AQ77" s="104">
        <f>IF((AG77)=0,"",(AP77/AG77))</f>
        <v>6.562721961294646E-3</v>
      </c>
    </row>
    <row r="78" spans="2:43" x14ac:dyDescent="0.2">
      <c r="B78" s="105" t="s">
        <v>52</v>
      </c>
      <c r="C78" s="21"/>
      <c r="D78" s="21"/>
      <c r="E78" s="21"/>
      <c r="F78" s="106">
        <v>0.13</v>
      </c>
      <c r="G78" s="107"/>
      <c r="H78" s="108">
        <f>H77*F78</f>
        <v>3.3827678040000007</v>
      </c>
      <c r="I78" s="109"/>
      <c r="J78" s="110">
        <v>0.13</v>
      </c>
      <c r="K78" s="109"/>
      <c r="L78" s="111">
        <f>L77*J78</f>
        <v>3.5728102800000001</v>
      </c>
      <c r="M78" s="112"/>
      <c r="N78" s="113">
        <f t="shared" si="60"/>
        <v>0.19004247599999946</v>
      </c>
      <c r="O78" s="114">
        <f t="shared" si="61"/>
        <v>5.6179580453403009E-2</v>
      </c>
      <c r="Q78" s="110">
        <v>0.13</v>
      </c>
      <c r="R78" s="109"/>
      <c r="S78" s="111">
        <f>S77*Q78</f>
        <v>3.6208153800000002</v>
      </c>
      <c r="T78" s="112"/>
      <c r="U78" s="113">
        <f t="shared" si="62"/>
        <v>4.8005100000000134E-2</v>
      </c>
      <c r="V78" s="114">
        <f t="shared" ref="V78:V81" si="66">IF((L78)=0,"",(U78/L78))</f>
        <v>1.3436229812907987E-2</v>
      </c>
      <c r="X78" s="110">
        <v>0.13</v>
      </c>
      <c r="Y78" s="109"/>
      <c r="Z78" s="111">
        <f>Z77*X78</f>
        <v>3.6692065800000004</v>
      </c>
      <c r="AA78" s="112"/>
      <c r="AB78" s="113">
        <f t="shared" si="63"/>
        <v>4.839120000000019E-2</v>
      </c>
      <c r="AC78" s="114">
        <f t="shared" ref="AC78:AC81" si="67">IF((S78)=0,"",(AB78/S78))</f>
        <v>1.3364724494735268E-2</v>
      </c>
      <c r="AE78" s="110">
        <v>0.13</v>
      </c>
      <c r="AF78" s="109"/>
      <c r="AG78" s="111">
        <f>AG77*AE78</f>
        <v>3.7143581800000005</v>
      </c>
      <c r="AH78" s="112"/>
      <c r="AI78" s="113">
        <f t="shared" si="64"/>
        <v>4.5151600000000069E-2</v>
      </c>
      <c r="AJ78" s="114">
        <f t="shared" ref="AJ78:AJ81" si="68">IF((Z78)=0,"",(AI78/Z78))</f>
        <v>1.2305548628989993E-2</v>
      </c>
      <c r="AL78" s="110">
        <v>0.13</v>
      </c>
      <c r="AM78" s="109"/>
      <c r="AN78" s="111">
        <f>AN77*AL78</f>
        <v>3.7387344800000011</v>
      </c>
      <c r="AO78" s="112"/>
      <c r="AP78" s="113">
        <f t="shared" si="65"/>
        <v>2.4376300000000573E-2</v>
      </c>
      <c r="AQ78" s="114">
        <f t="shared" ref="AQ78:AQ81" si="69">IF((AG78)=0,"",(AP78/AG78))</f>
        <v>6.5627219612946885E-3</v>
      </c>
    </row>
    <row r="79" spans="2:43" x14ac:dyDescent="0.2">
      <c r="B79" s="115" t="s">
        <v>53</v>
      </c>
      <c r="C79" s="21"/>
      <c r="D79" s="21"/>
      <c r="E79" s="21"/>
      <c r="F79" s="116"/>
      <c r="G79" s="107"/>
      <c r="H79" s="108">
        <f>H77+H78</f>
        <v>29.404058604000003</v>
      </c>
      <c r="I79" s="109"/>
      <c r="J79" s="109"/>
      <c r="K79" s="109"/>
      <c r="L79" s="111">
        <f>L77+L78</f>
        <v>31.05596628</v>
      </c>
      <c r="M79" s="112"/>
      <c r="N79" s="113">
        <f t="shared" si="60"/>
        <v>1.6519076759999969</v>
      </c>
      <c r="O79" s="114">
        <f t="shared" si="61"/>
        <v>5.6179580453403072E-2</v>
      </c>
      <c r="Q79" s="109"/>
      <c r="R79" s="109"/>
      <c r="S79" s="111">
        <f>S77+S78</f>
        <v>31.473241380000001</v>
      </c>
      <c r="T79" s="112"/>
      <c r="U79" s="113">
        <f t="shared" si="62"/>
        <v>0.41727510000000123</v>
      </c>
      <c r="V79" s="114">
        <f t="shared" si="66"/>
        <v>1.343622981290799E-2</v>
      </c>
      <c r="X79" s="109"/>
      <c r="Y79" s="109"/>
      <c r="Z79" s="111">
        <f>Z77+Z78</f>
        <v>31.893872580000004</v>
      </c>
      <c r="AA79" s="112"/>
      <c r="AB79" s="113">
        <f t="shared" si="63"/>
        <v>0.42063120000000254</v>
      </c>
      <c r="AC79" s="114">
        <f t="shared" si="67"/>
        <v>1.3364724494735296E-2</v>
      </c>
      <c r="AE79" s="109"/>
      <c r="AF79" s="109"/>
      <c r="AG79" s="111">
        <f>AG77+AG78</f>
        <v>32.28634418</v>
      </c>
      <c r="AH79" s="112"/>
      <c r="AI79" s="113">
        <f t="shared" si="64"/>
        <v>0.39247159999999681</v>
      </c>
      <c r="AJ79" s="114">
        <f t="shared" si="68"/>
        <v>1.2305548628989875E-2</v>
      </c>
      <c r="AL79" s="109"/>
      <c r="AM79" s="109"/>
      <c r="AN79" s="111">
        <f>AN77+AN78</f>
        <v>32.498230480000004</v>
      </c>
      <c r="AO79" s="112"/>
      <c r="AP79" s="113">
        <f t="shared" si="65"/>
        <v>0.2118863000000033</v>
      </c>
      <c r="AQ79" s="114">
        <f t="shared" si="69"/>
        <v>6.5627219612946373E-3</v>
      </c>
    </row>
    <row r="80" spans="2:43" ht="15.75" customHeight="1" x14ac:dyDescent="0.2">
      <c r="B80" s="268" t="s">
        <v>54</v>
      </c>
      <c r="C80" s="268"/>
      <c r="D80" s="268"/>
      <c r="E80" s="21"/>
      <c r="F80" s="116"/>
      <c r="G80" s="107"/>
      <c r="H80" s="117">
        <f>ROUND(-H79*10%,2)</f>
        <v>-2.94</v>
      </c>
      <c r="I80" s="109"/>
      <c r="J80" s="109"/>
      <c r="K80" s="109"/>
      <c r="L80" s="118">
        <f>ROUND(-L79*10%,2)</f>
        <v>-3.11</v>
      </c>
      <c r="M80" s="112"/>
      <c r="N80" s="118">
        <f t="shared" si="60"/>
        <v>-0.16999999999999993</v>
      </c>
      <c r="O80" s="119">
        <f t="shared" si="61"/>
        <v>5.7823129251700654E-2</v>
      </c>
      <c r="Q80" s="109"/>
      <c r="R80" s="109"/>
      <c r="S80" s="118">
        <f>ROUND(-S79*10%,2)</f>
        <v>-3.15</v>
      </c>
      <c r="T80" s="112"/>
      <c r="U80" s="118">
        <f t="shared" si="62"/>
        <v>-4.0000000000000036E-2</v>
      </c>
      <c r="V80" s="119">
        <f t="shared" si="66"/>
        <v>1.2861736334405157E-2</v>
      </c>
      <c r="X80" s="109"/>
      <c r="Y80" s="109"/>
      <c r="Z80" s="118">
        <f>ROUND(-Z79*10%,2)</f>
        <v>-3.19</v>
      </c>
      <c r="AA80" s="112"/>
      <c r="AB80" s="118">
        <f t="shared" si="63"/>
        <v>-4.0000000000000036E-2</v>
      </c>
      <c r="AC80" s="119">
        <f t="shared" si="67"/>
        <v>1.2698412698412711E-2</v>
      </c>
      <c r="AE80" s="109"/>
      <c r="AF80" s="109"/>
      <c r="AG80" s="118">
        <f>ROUND(-AG79*10%,2)</f>
        <v>-3.23</v>
      </c>
      <c r="AH80" s="112"/>
      <c r="AI80" s="118">
        <f t="shared" si="64"/>
        <v>-4.0000000000000036E-2</v>
      </c>
      <c r="AJ80" s="119">
        <f t="shared" si="68"/>
        <v>1.2539184952978068E-2</v>
      </c>
      <c r="AL80" s="109"/>
      <c r="AM80" s="109"/>
      <c r="AN80" s="118">
        <f>ROUND(-AN79*10%,2)</f>
        <v>-3.25</v>
      </c>
      <c r="AO80" s="112"/>
      <c r="AP80" s="118">
        <f t="shared" si="65"/>
        <v>-2.0000000000000018E-2</v>
      </c>
      <c r="AQ80" s="119">
        <f t="shared" si="69"/>
        <v>6.1919504643962904E-3</v>
      </c>
    </row>
    <row r="81" spans="1:43" x14ac:dyDescent="0.2">
      <c r="B81" s="269" t="s">
        <v>55</v>
      </c>
      <c r="C81" s="269"/>
      <c r="D81" s="269"/>
      <c r="E81" s="120"/>
      <c r="F81" s="121"/>
      <c r="G81" s="122"/>
      <c r="H81" s="123">
        <f>H79+H80</f>
        <v>26.464058604000002</v>
      </c>
      <c r="I81" s="124"/>
      <c r="J81" s="124"/>
      <c r="K81" s="124"/>
      <c r="L81" s="125">
        <f>L79+L80</f>
        <v>27.94596628</v>
      </c>
      <c r="M81" s="126"/>
      <c r="N81" s="127">
        <f t="shared" si="60"/>
        <v>1.4819076759999987</v>
      </c>
      <c r="O81" s="218">
        <f t="shared" si="61"/>
        <v>5.5996991926854735E-2</v>
      </c>
      <c r="Q81" s="124"/>
      <c r="R81" s="124"/>
      <c r="S81" s="125">
        <f>S79+S80</f>
        <v>28.323241380000002</v>
      </c>
      <c r="T81" s="126"/>
      <c r="U81" s="127">
        <f t="shared" si="62"/>
        <v>0.37727510000000208</v>
      </c>
      <c r="V81" s="128">
        <f t="shared" si="66"/>
        <v>1.3500163000983986E-2</v>
      </c>
      <c r="X81" s="124"/>
      <c r="Y81" s="124"/>
      <c r="Z81" s="125">
        <f>Z79+Z80</f>
        <v>28.703872580000002</v>
      </c>
      <c r="AA81" s="126"/>
      <c r="AB81" s="127">
        <f t="shared" si="63"/>
        <v>0.38063119999999984</v>
      </c>
      <c r="AC81" s="128">
        <f t="shared" si="67"/>
        <v>1.3438829083622343E-2</v>
      </c>
      <c r="AE81" s="124"/>
      <c r="AF81" s="124"/>
      <c r="AG81" s="125">
        <f>AG79+AG80</f>
        <v>29.05634418</v>
      </c>
      <c r="AH81" s="126"/>
      <c r="AI81" s="127">
        <f t="shared" si="64"/>
        <v>0.35247159999999766</v>
      </c>
      <c r="AJ81" s="128">
        <f t="shared" si="68"/>
        <v>1.2279583495837746E-2</v>
      </c>
      <c r="AL81" s="124"/>
      <c r="AM81" s="124"/>
      <c r="AN81" s="125">
        <f>AN79+AN80</f>
        <v>29.248230480000004</v>
      </c>
      <c r="AO81" s="126"/>
      <c r="AP81" s="127">
        <f t="shared" si="65"/>
        <v>0.19188630000000373</v>
      </c>
      <c r="AQ81" s="128">
        <f t="shared" si="69"/>
        <v>6.603938155856596E-3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07"/>
  <sheetViews>
    <sheetView zoomScaleNormal="100" zoomScaleSheetLayoutView="85" workbookViewId="0">
      <selection activeCell="E22" sqref="E22"/>
    </sheetView>
  </sheetViews>
  <sheetFormatPr defaultRowHeight="12.75" x14ac:dyDescent="0.2"/>
  <cols>
    <col min="1" max="1" width="7.140625" customWidth="1"/>
    <col min="3" max="3" width="47.28515625" bestFit="1" customWidth="1"/>
    <col min="4" max="6" width="11.85546875" bestFit="1" customWidth="1"/>
    <col min="7" max="8" width="12.28515625" bestFit="1" customWidth="1"/>
    <col min="9" max="9" width="22.28515625" bestFit="1" customWidth="1"/>
    <col min="10" max="10" width="11.140625" bestFit="1" customWidth="1"/>
    <col min="11" max="15" width="10.5703125" bestFit="1" customWidth="1"/>
    <col min="16" max="16" width="12.85546875" bestFit="1" customWidth="1"/>
    <col min="17" max="17" width="11.28515625" bestFit="1" customWidth="1"/>
  </cols>
  <sheetData>
    <row r="2" spans="1:10" x14ac:dyDescent="0.2">
      <c r="A2" s="228" t="s">
        <v>121</v>
      </c>
    </row>
    <row r="4" spans="1:10" x14ac:dyDescent="0.2">
      <c r="A4" s="228" t="s">
        <v>106</v>
      </c>
    </row>
    <row r="5" spans="1:10" ht="15" x14ac:dyDescent="0.25">
      <c r="D5" s="225"/>
      <c r="E5" s="227"/>
      <c r="F5" s="224"/>
      <c r="G5" s="224"/>
      <c r="H5" s="224"/>
    </row>
    <row r="6" spans="1:10" ht="15" x14ac:dyDescent="0.25">
      <c r="B6" s="226" t="s">
        <v>105</v>
      </c>
      <c r="C6" s="224"/>
      <c r="D6" s="226">
        <v>2016</v>
      </c>
      <c r="E6" s="226">
        <v>2017</v>
      </c>
      <c r="F6" s="226">
        <v>2018</v>
      </c>
      <c r="G6" s="226">
        <v>2019</v>
      </c>
      <c r="H6" s="226">
        <v>2020</v>
      </c>
    </row>
    <row r="7" spans="1:10" ht="15" x14ac:dyDescent="0.25">
      <c r="C7" s="226" t="s">
        <v>3</v>
      </c>
      <c r="D7" s="271">
        <v>12.96</v>
      </c>
      <c r="E7" s="271">
        <v>16.579999999999998</v>
      </c>
      <c r="F7" s="271">
        <v>20.47</v>
      </c>
      <c r="G7" s="271">
        <v>24.41</v>
      </c>
      <c r="H7" s="271">
        <v>28.01</v>
      </c>
      <c r="J7" s="234"/>
    </row>
    <row r="8" spans="1:10" ht="15" x14ac:dyDescent="0.25">
      <c r="C8" s="226" t="s">
        <v>97</v>
      </c>
      <c r="D8" s="271">
        <v>17.23</v>
      </c>
      <c r="E8" s="271">
        <v>17.87</v>
      </c>
      <c r="F8" s="271">
        <v>18.57</v>
      </c>
      <c r="G8" s="271">
        <v>19.170000000000002</v>
      </c>
      <c r="H8" s="271">
        <v>19.47</v>
      </c>
    </row>
    <row r="9" spans="1:10" ht="15" x14ac:dyDescent="0.25">
      <c r="C9" s="226" t="s">
        <v>98</v>
      </c>
      <c r="D9" s="271">
        <v>200</v>
      </c>
      <c r="E9" s="271">
        <v>200</v>
      </c>
      <c r="F9" s="271">
        <v>200</v>
      </c>
      <c r="G9" s="271">
        <v>200</v>
      </c>
      <c r="H9" s="271">
        <v>200</v>
      </c>
    </row>
    <row r="10" spans="1:10" ht="15" x14ac:dyDescent="0.25">
      <c r="C10" s="226" t="s">
        <v>99</v>
      </c>
      <c r="D10" s="271">
        <v>4193.93</v>
      </c>
      <c r="E10" s="271">
        <v>4193.93</v>
      </c>
      <c r="F10" s="271">
        <v>4193.93</v>
      </c>
      <c r="G10" s="271">
        <v>4193.93</v>
      </c>
      <c r="H10" s="271">
        <v>4193.93</v>
      </c>
    </row>
    <row r="11" spans="1:10" ht="15" x14ac:dyDescent="0.25">
      <c r="C11" s="226" t="s">
        <v>100</v>
      </c>
      <c r="D11" s="271">
        <v>15231.32</v>
      </c>
      <c r="E11" s="271">
        <v>15231.32</v>
      </c>
      <c r="F11" s="271">
        <v>15231.32</v>
      </c>
      <c r="G11" s="271">
        <v>15231.32</v>
      </c>
      <c r="H11" s="271">
        <v>15231.32</v>
      </c>
    </row>
    <row r="12" spans="1:10" ht="15" x14ac:dyDescent="0.25">
      <c r="C12" s="226" t="s">
        <v>80</v>
      </c>
      <c r="D12" s="271">
        <v>0.75</v>
      </c>
      <c r="E12" s="271">
        <v>0.8</v>
      </c>
      <c r="F12" s="271">
        <v>0.85</v>
      </c>
      <c r="G12" s="271">
        <v>0.89</v>
      </c>
      <c r="H12" s="271">
        <v>0.91</v>
      </c>
    </row>
    <row r="13" spans="1:10" ht="15" x14ac:dyDescent="0.25">
      <c r="C13" s="226" t="s">
        <v>101</v>
      </c>
      <c r="D13" s="271">
        <v>2.98</v>
      </c>
      <c r="E13" s="271">
        <v>3.03</v>
      </c>
      <c r="F13" s="271">
        <v>3.23</v>
      </c>
      <c r="G13" s="271">
        <v>3.28</v>
      </c>
      <c r="H13" s="271">
        <v>3.18</v>
      </c>
    </row>
    <row r="14" spans="1:10" ht="15" x14ac:dyDescent="0.25">
      <c r="C14" s="226" t="s">
        <v>78</v>
      </c>
      <c r="D14" s="271">
        <v>4.42</v>
      </c>
      <c r="E14" s="271">
        <v>4.5999999999999996</v>
      </c>
      <c r="F14" s="271">
        <v>4.83</v>
      </c>
      <c r="G14" s="271">
        <v>5.03</v>
      </c>
      <c r="H14" s="271">
        <v>5.13</v>
      </c>
    </row>
    <row r="15" spans="1:10" ht="15" x14ac:dyDescent="0.25">
      <c r="C15" s="226" t="s">
        <v>102</v>
      </c>
      <c r="D15" s="271">
        <v>126.36</v>
      </c>
      <c r="E15" s="271">
        <v>132.19999999999999</v>
      </c>
      <c r="F15" s="271">
        <v>138.30000000000001</v>
      </c>
      <c r="G15" s="271">
        <v>143.47</v>
      </c>
      <c r="H15" s="271">
        <v>146.27000000000001</v>
      </c>
    </row>
    <row r="16" spans="1:10" ht="15" x14ac:dyDescent="0.25">
      <c r="C16" s="226" t="s">
        <v>103</v>
      </c>
      <c r="D16" s="271">
        <v>126.36</v>
      </c>
      <c r="E16" s="271">
        <v>132.19999999999999</v>
      </c>
      <c r="F16" s="271">
        <v>138.30000000000001</v>
      </c>
      <c r="G16" s="271">
        <v>143.47</v>
      </c>
      <c r="H16" s="271">
        <v>146.27000000000001</v>
      </c>
    </row>
    <row r="17" spans="2:9" ht="15" x14ac:dyDescent="0.25">
      <c r="C17" s="226" t="s">
        <v>104</v>
      </c>
      <c r="D17" s="271">
        <v>126.36</v>
      </c>
      <c r="E17" s="271">
        <v>132.19999999999999</v>
      </c>
      <c r="F17" s="271">
        <v>138.30000000000001</v>
      </c>
      <c r="G17" s="271">
        <v>143.47</v>
      </c>
      <c r="H17" s="271">
        <v>146.27000000000001</v>
      </c>
    </row>
    <row r="18" spans="2:9" ht="13.5" customHeight="1" x14ac:dyDescent="0.2"/>
    <row r="19" spans="2:9" ht="15" x14ac:dyDescent="0.25">
      <c r="B19" s="223" t="s">
        <v>96</v>
      </c>
      <c r="C19" s="222"/>
      <c r="D19" s="223">
        <v>2016</v>
      </c>
      <c r="E19" s="223">
        <v>2017</v>
      </c>
      <c r="F19" s="223">
        <v>2018</v>
      </c>
      <c r="G19" s="223">
        <v>2019</v>
      </c>
      <c r="H19" s="223">
        <v>2020</v>
      </c>
    </row>
    <row r="20" spans="2:9" ht="15" x14ac:dyDescent="0.25">
      <c r="C20" s="223" t="s">
        <v>3</v>
      </c>
      <c r="D20" s="272">
        <v>1.9300000000000001E-2</v>
      </c>
      <c r="E20" s="272">
        <v>1.5100000000000001E-2</v>
      </c>
      <c r="F20" s="272">
        <v>1.0500000000000001E-2</v>
      </c>
      <c r="G20" s="272">
        <v>5.4000000000000003E-3</v>
      </c>
      <c r="H20" s="272">
        <v>0</v>
      </c>
      <c r="I20" t="s">
        <v>109</v>
      </c>
    </row>
    <row r="21" spans="2:9" ht="15" x14ac:dyDescent="0.25">
      <c r="C21" s="223" t="s">
        <v>97</v>
      </c>
      <c r="D21" s="272">
        <v>2.1600000000000001E-2</v>
      </c>
      <c r="E21" s="272">
        <v>2.2700000000000001E-2</v>
      </c>
      <c r="F21" s="272">
        <v>2.3800000000000002E-2</v>
      </c>
      <c r="G21" s="272">
        <v>2.47E-2</v>
      </c>
      <c r="H21" s="272">
        <v>2.52E-2</v>
      </c>
      <c r="I21" t="s">
        <v>109</v>
      </c>
    </row>
    <row r="22" spans="2:9" ht="15" x14ac:dyDescent="0.25">
      <c r="C22" s="223" t="s">
        <v>98</v>
      </c>
      <c r="D22" s="272">
        <v>4.0705999999999998</v>
      </c>
      <c r="E22" s="272">
        <v>4.3174000000000001</v>
      </c>
      <c r="F22" s="272">
        <v>4.5762</v>
      </c>
      <c r="G22" s="272">
        <v>4.7981999999999996</v>
      </c>
      <c r="H22" s="272">
        <v>4.9237000000000002</v>
      </c>
      <c r="I22" t="s">
        <v>110</v>
      </c>
    </row>
    <row r="23" spans="2:9" ht="15" x14ac:dyDescent="0.25">
      <c r="C23" s="223" t="s">
        <v>99</v>
      </c>
      <c r="D23" s="272">
        <v>3.6541000000000001</v>
      </c>
      <c r="E23" s="272">
        <v>3.9102999999999999</v>
      </c>
      <c r="F23" s="272">
        <v>4.1738999999999997</v>
      </c>
      <c r="G23" s="272">
        <v>4.3928000000000003</v>
      </c>
      <c r="H23" s="272">
        <v>4.5060000000000002</v>
      </c>
      <c r="I23" t="s">
        <v>110</v>
      </c>
    </row>
    <row r="24" spans="2:9" ht="15" x14ac:dyDescent="0.25">
      <c r="C24" s="223" t="s">
        <v>100</v>
      </c>
      <c r="D24" s="272">
        <v>3.4742000000000002</v>
      </c>
      <c r="E24" s="272">
        <v>3.7128000000000001</v>
      </c>
      <c r="F24" s="272">
        <v>3.9621</v>
      </c>
      <c r="G24" s="272">
        <v>4.1741000000000001</v>
      </c>
      <c r="H24" s="272">
        <v>4.2896000000000001</v>
      </c>
      <c r="I24" t="s">
        <v>110</v>
      </c>
    </row>
    <row r="25" spans="2:9" ht="15" x14ac:dyDescent="0.25">
      <c r="C25" s="223" t="s">
        <v>80</v>
      </c>
      <c r="D25" s="272">
        <v>5.3170999999999999</v>
      </c>
      <c r="E25" s="272">
        <v>5.6361999999999997</v>
      </c>
      <c r="F25" s="272">
        <v>5.9584000000000001</v>
      </c>
      <c r="G25" s="272">
        <v>6.2656999999999998</v>
      </c>
      <c r="H25" s="272">
        <v>6.4332000000000003</v>
      </c>
      <c r="I25" t="s">
        <v>110</v>
      </c>
    </row>
    <row r="26" spans="2:9" ht="15" x14ac:dyDescent="0.25">
      <c r="C26" s="223" t="s">
        <v>101</v>
      </c>
      <c r="D26" s="272">
        <v>11.399800000000001</v>
      </c>
      <c r="E26" s="272">
        <v>12.274800000000001</v>
      </c>
      <c r="F26" s="272">
        <v>13.815899999999999</v>
      </c>
      <c r="G26" s="272">
        <v>14.7462</v>
      </c>
      <c r="H26" s="272">
        <v>14.985900000000001</v>
      </c>
      <c r="I26" t="s">
        <v>110</v>
      </c>
    </row>
    <row r="27" spans="2:9" ht="15" x14ac:dyDescent="0.25">
      <c r="C27" s="223" t="s">
        <v>78</v>
      </c>
      <c r="D27" s="272">
        <v>2.1899999999999999E-2</v>
      </c>
      <c r="E27" s="272">
        <v>2.2499999999999999E-2</v>
      </c>
      <c r="F27" s="272">
        <v>2.3400000000000001E-2</v>
      </c>
      <c r="G27" s="272">
        <v>2.4199999999999999E-2</v>
      </c>
      <c r="H27" s="272">
        <v>2.4400000000000002E-2</v>
      </c>
      <c r="I27" t="s">
        <v>109</v>
      </c>
    </row>
    <row r="28" spans="2:9" ht="15" x14ac:dyDescent="0.25">
      <c r="C28" s="223" t="s">
        <v>102</v>
      </c>
      <c r="D28" s="272">
        <v>1.6865000000000001</v>
      </c>
      <c r="E28" s="272">
        <v>1.7645999999999999</v>
      </c>
      <c r="F28" s="272">
        <v>1.8460000000000001</v>
      </c>
      <c r="G28" s="272">
        <v>1.915</v>
      </c>
      <c r="H28" s="272">
        <v>1.9523999999999999</v>
      </c>
      <c r="I28" t="s">
        <v>110</v>
      </c>
    </row>
    <row r="29" spans="2:9" ht="15" x14ac:dyDescent="0.25">
      <c r="C29" s="223" t="s">
        <v>103</v>
      </c>
      <c r="D29" s="272">
        <v>1.5468999999999999</v>
      </c>
      <c r="E29" s="272">
        <v>1.6185</v>
      </c>
      <c r="F29" s="272">
        <v>1.6932</v>
      </c>
      <c r="G29" s="272">
        <v>1.7565</v>
      </c>
      <c r="H29" s="272">
        <v>1.7907999999999999</v>
      </c>
      <c r="I29" t="s">
        <v>110</v>
      </c>
    </row>
    <row r="30" spans="2:9" ht="15" x14ac:dyDescent="0.25">
      <c r="C30" s="223" t="s">
        <v>104</v>
      </c>
      <c r="D30" s="272">
        <v>1.7165999999999999</v>
      </c>
      <c r="E30" s="272">
        <v>1.7961</v>
      </c>
      <c r="F30" s="272">
        <v>1.879</v>
      </c>
      <c r="G30" s="272">
        <v>1.9492</v>
      </c>
      <c r="H30" s="272">
        <v>1.9873000000000001</v>
      </c>
      <c r="I30" t="s">
        <v>110</v>
      </c>
    </row>
    <row r="33" spans="1:16" x14ac:dyDescent="0.2">
      <c r="A33" s="228" t="s">
        <v>34</v>
      </c>
    </row>
    <row r="34" spans="1:16" x14ac:dyDescent="0.2">
      <c r="A34" s="228"/>
    </row>
    <row r="35" spans="1:16" x14ac:dyDescent="0.2">
      <c r="B35" s="228" t="s">
        <v>107</v>
      </c>
    </row>
    <row r="36" spans="1:16" x14ac:dyDescent="0.2">
      <c r="B36" s="228" t="s">
        <v>108</v>
      </c>
    </row>
    <row r="37" spans="1:16" ht="15" x14ac:dyDescent="0.25">
      <c r="D37" s="223">
        <v>2016</v>
      </c>
      <c r="E37" s="223">
        <v>2017</v>
      </c>
      <c r="F37" s="223">
        <v>2018</v>
      </c>
      <c r="G37" s="223">
        <v>2019</v>
      </c>
      <c r="H37" s="223">
        <v>2020</v>
      </c>
      <c r="J37" s="223">
        <v>2016</v>
      </c>
    </row>
    <row r="38" spans="1:16" ht="15" x14ac:dyDescent="0.25">
      <c r="C38" s="223" t="s">
        <v>3</v>
      </c>
      <c r="D38" s="245">
        <f>ROUND(J38,6)</f>
        <v>-8.2600000000000002E-4</v>
      </c>
      <c r="I38" t="s">
        <v>109</v>
      </c>
      <c r="J38" s="245">
        <v>-8.2557074710757294E-4</v>
      </c>
      <c r="K38" s="248"/>
      <c r="P38" s="231"/>
    </row>
    <row r="39" spans="1:16" ht="15" x14ac:dyDescent="0.25">
      <c r="C39" s="223" t="s">
        <v>97</v>
      </c>
      <c r="D39" s="245">
        <f t="shared" ref="D39:D48" si="0">ROUND(J39,6)</f>
        <v>-8.4000000000000003E-4</v>
      </c>
      <c r="I39" t="s">
        <v>109</v>
      </c>
      <c r="J39" s="245">
        <v>-8.4045492749809886E-4</v>
      </c>
      <c r="K39" s="248"/>
      <c r="P39" s="231"/>
    </row>
    <row r="40" spans="1:16" ht="15" x14ac:dyDescent="0.25">
      <c r="C40" s="223" t="s">
        <v>98</v>
      </c>
      <c r="D40" s="245">
        <f t="shared" si="0"/>
        <v>-0.35541499999999998</v>
      </c>
      <c r="I40" t="s">
        <v>110</v>
      </c>
      <c r="J40" s="245">
        <v>-0.35541522908541784</v>
      </c>
      <c r="K40" s="248"/>
      <c r="P40" s="231"/>
    </row>
    <row r="41" spans="1:16" ht="15" x14ac:dyDescent="0.25">
      <c r="C41" s="223" t="s">
        <v>99</v>
      </c>
      <c r="D41" s="245">
        <f t="shared" si="0"/>
        <v>-0.395098</v>
      </c>
      <c r="I41" t="s">
        <v>110</v>
      </c>
      <c r="J41" s="245">
        <v>-0.39509790202753231</v>
      </c>
      <c r="K41" s="248"/>
      <c r="P41" s="231"/>
    </row>
    <row r="42" spans="1:16" ht="15" x14ac:dyDescent="0.25">
      <c r="C42" s="223" t="s">
        <v>100</v>
      </c>
      <c r="D42" s="245">
        <f t="shared" si="0"/>
        <v>-0.46758</v>
      </c>
      <c r="I42" t="s">
        <v>110</v>
      </c>
      <c r="J42" s="245">
        <v>-0.46758008393084916</v>
      </c>
      <c r="K42" s="248"/>
      <c r="P42" s="231"/>
    </row>
    <row r="43" spans="1:16" ht="15" x14ac:dyDescent="0.25">
      <c r="C43" s="223" t="s">
        <v>80</v>
      </c>
      <c r="D43" s="245">
        <f t="shared" si="0"/>
        <v>-0.29901</v>
      </c>
      <c r="I43" t="s">
        <v>110</v>
      </c>
      <c r="J43" s="245">
        <v>-0.29901020693667751</v>
      </c>
      <c r="K43" s="248"/>
    </row>
    <row r="44" spans="1:16" ht="15" x14ac:dyDescent="0.25">
      <c r="C44" s="223" t="s">
        <v>101</v>
      </c>
      <c r="D44" s="245">
        <f t="shared" si="0"/>
        <v>-0.18787899999999999</v>
      </c>
      <c r="I44" t="s">
        <v>110</v>
      </c>
      <c r="J44" s="245">
        <v>-0.18787917851972716</v>
      </c>
      <c r="K44" s="248"/>
    </row>
    <row r="45" spans="1:16" ht="15" x14ac:dyDescent="0.25">
      <c r="C45" s="223" t="s">
        <v>78</v>
      </c>
      <c r="D45" s="245">
        <f t="shared" si="0"/>
        <v>-8.4500000000000005E-4</v>
      </c>
      <c r="I45" t="s">
        <v>109</v>
      </c>
      <c r="J45" s="245">
        <v>-8.4545630333877236E-4</v>
      </c>
      <c r="K45" s="248"/>
    </row>
    <row r="46" spans="1:16" ht="15" x14ac:dyDescent="0.25">
      <c r="C46" s="223" t="s">
        <v>102</v>
      </c>
      <c r="D46" s="245">
        <f t="shared" si="0"/>
        <v>0</v>
      </c>
      <c r="I46" t="s">
        <v>110</v>
      </c>
      <c r="J46" s="245">
        <v>0</v>
      </c>
      <c r="K46" s="248"/>
    </row>
    <row r="47" spans="1:16" ht="15" x14ac:dyDescent="0.25">
      <c r="C47" s="223" t="s">
        <v>103</v>
      </c>
      <c r="D47" s="245">
        <f t="shared" si="0"/>
        <v>0</v>
      </c>
      <c r="I47" t="s">
        <v>110</v>
      </c>
      <c r="J47" s="245">
        <v>0</v>
      </c>
      <c r="K47" s="248"/>
    </row>
    <row r="48" spans="1:16" ht="15" x14ac:dyDescent="0.25">
      <c r="C48" s="223" t="s">
        <v>104</v>
      </c>
      <c r="D48" s="245">
        <f t="shared" si="0"/>
        <v>0</v>
      </c>
      <c r="I48" t="s">
        <v>110</v>
      </c>
      <c r="J48" s="245">
        <v>0</v>
      </c>
      <c r="K48" s="248"/>
    </row>
    <row r="49" spans="2:17" ht="15" x14ac:dyDescent="0.25">
      <c r="C49" s="223"/>
      <c r="G49" t="s">
        <v>111</v>
      </c>
    </row>
    <row r="50" spans="2:17" x14ac:dyDescent="0.2">
      <c r="B50" s="228" t="s">
        <v>113</v>
      </c>
    </row>
    <row r="51" spans="2:17" ht="15" x14ac:dyDescent="0.25">
      <c r="D51" s="223">
        <v>2016</v>
      </c>
      <c r="E51" s="223">
        <v>2017</v>
      </c>
      <c r="F51" s="223">
        <v>2018</v>
      </c>
      <c r="G51" s="223">
        <v>2019</v>
      </c>
      <c r="H51" s="223">
        <v>2020</v>
      </c>
      <c r="J51" s="223">
        <v>2016</v>
      </c>
    </row>
    <row r="52" spans="2:17" ht="15" x14ac:dyDescent="0.25">
      <c r="C52" s="223" t="s">
        <v>3</v>
      </c>
      <c r="D52" s="229">
        <f>ROUND(J52,2)</f>
        <v>0.32</v>
      </c>
      <c r="I52" t="s">
        <v>114</v>
      </c>
      <c r="J52" s="229">
        <v>0.32048869838742094</v>
      </c>
      <c r="Q52" s="231"/>
    </row>
    <row r="53" spans="2:17" ht="15" x14ac:dyDescent="0.25">
      <c r="C53" s="223" t="s">
        <v>97</v>
      </c>
      <c r="D53" s="230">
        <f>ROUND(J53,5)</f>
        <v>6.9999999999999994E-5</v>
      </c>
      <c r="I53" t="s">
        <v>109</v>
      </c>
      <c r="J53" s="230">
        <v>7.4476392382109792E-5</v>
      </c>
      <c r="Q53" s="231"/>
    </row>
    <row r="54" spans="2:17" ht="15" x14ac:dyDescent="0.25">
      <c r="C54" s="223" t="s">
        <v>98</v>
      </c>
      <c r="D54" s="230">
        <f t="shared" ref="D54:D62" si="1">ROUND(J54,5)</f>
        <v>-2.9000000000000001E-2</v>
      </c>
      <c r="I54" t="s">
        <v>110</v>
      </c>
      <c r="J54" s="230">
        <v>-2.9001702913614539E-2</v>
      </c>
      <c r="Q54" s="231"/>
    </row>
    <row r="55" spans="2:17" ht="15" x14ac:dyDescent="0.25">
      <c r="C55" s="223" t="s">
        <v>99</v>
      </c>
      <c r="D55" s="230">
        <f t="shared" si="1"/>
        <v>-3.4349999999999999E-2</v>
      </c>
      <c r="I55" t="s">
        <v>110</v>
      </c>
      <c r="J55" s="230">
        <v>-3.4351051465804083E-2</v>
      </c>
      <c r="Q55" s="231"/>
    </row>
    <row r="56" spans="2:17" ht="15" x14ac:dyDescent="0.25">
      <c r="C56" s="223" t="s">
        <v>100</v>
      </c>
      <c r="D56" s="230">
        <f t="shared" si="1"/>
        <v>-4.0820000000000002E-2</v>
      </c>
      <c r="I56" t="s">
        <v>110</v>
      </c>
      <c r="J56" s="230">
        <v>-4.0823810800967607E-2</v>
      </c>
      <c r="Q56" s="231"/>
    </row>
    <row r="57" spans="2:17" ht="15" x14ac:dyDescent="0.25">
      <c r="C57" s="223" t="s">
        <v>80</v>
      </c>
      <c r="D57" s="230">
        <f t="shared" si="1"/>
        <v>-2.5850000000000001E-2</v>
      </c>
      <c r="I57" t="s">
        <v>110</v>
      </c>
      <c r="J57" s="230">
        <v>-2.5848149076659839E-2</v>
      </c>
      <c r="Q57" s="231"/>
    </row>
    <row r="58" spans="2:17" ht="15" x14ac:dyDescent="0.25">
      <c r="C58" s="223" t="s">
        <v>101</v>
      </c>
      <c r="D58" s="230">
        <f t="shared" si="1"/>
        <v>3.9300000000000003E-3</v>
      </c>
      <c r="I58" t="s">
        <v>110</v>
      </c>
      <c r="J58" s="230">
        <v>3.9337234520281216E-3</v>
      </c>
      <c r="Q58" s="231"/>
    </row>
    <row r="59" spans="2:17" ht="15" x14ac:dyDescent="0.25">
      <c r="C59" s="223" t="s">
        <v>78</v>
      </c>
      <c r="D59" s="230">
        <f t="shared" si="1"/>
        <v>-4.0000000000000003E-5</v>
      </c>
      <c r="I59" t="s">
        <v>109</v>
      </c>
      <c r="J59" s="230">
        <v>-3.851190448222467E-5</v>
      </c>
      <c r="Q59" s="231"/>
    </row>
    <row r="60" spans="2:17" ht="15" x14ac:dyDescent="0.25">
      <c r="C60" s="223" t="s">
        <v>102</v>
      </c>
      <c r="D60" s="230">
        <f t="shared" si="1"/>
        <v>0</v>
      </c>
      <c r="I60" t="s">
        <v>110</v>
      </c>
      <c r="J60" s="230">
        <v>0</v>
      </c>
      <c r="Q60" s="231"/>
    </row>
    <row r="61" spans="2:17" ht="15" x14ac:dyDescent="0.25">
      <c r="C61" s="223" t="s">
        <v>103</v>
      </c>
      <c r="D61" s="230">
        <f t="shared" si="1"/>
        <v>0</v>
      </c>
      <c r="I61" t="s">
        <v>110</v>
      </c>
      <c r="J61" s="230">
        <v>0</v>
      </c>
      <c r="Q61" s="231"/>
    </row>
    <row r="62" spans="2:17" ht="15" x14ac:dyDescent="0.25">
      <c r="C62" s="223" t="s">
        <v>104</v>
      </c>
      <c r="D62" s="230">
        <f t="shared" si="1"/>
        <v>0</v>
      </c>
      <c r="I62" t="s">
        <v>110</v>
      </c>
      <c r="J62" s="230">
        <v>0</v>
      </c>
      <c r="Q62" s="231"/>
    </row>
    <row r="63" spans="2:17" ht="15" x14ac:dyDescent="0.25">
      <c r="C63" s="223"/>
      <c r="G63" t="s">
        <v>111</v>
      </c>
    </row>
    <row r="65" spans="2:17" x14ac:dyDescent="0.2">
      <c r="B65" s="228" t="s">
        <v>115</v>
      </c>
    </row>
    <row r="66" spans="2:17" ht="15" x14ac:dyDescent="0.25">
      <c r="B66" s="228"/>
      <c r="D66" s="223">
        <v>2016</v>
      </c>
      <c r="E66" s="223">
        <v>2017</v>
      </c>
      <c r="F66" s="223">
        <v>2018</v>
      </c>
      <c r="G66" s="223">
        <v>2019</v>
      </c>
      <c r="H66" s="223">
        <v>2020</v>
      </c>
    </row>
    <row r="67" spans="2:17" ht="15" x14ac:dyDescent="0.25">
      <c r="C67" s="223" t="s">
        <v>3</v>
      </c>
      <c r="D67" s="230">
        <v>-2.0000000000000002E-5</v>
      </c>
      <c r="I67" t="s">
        <v>109</v>
      </c>
      <c r="Q67" s="231"/>
    </row>
    <row r="68" spans="2:17" ht="15" x14ac:dyDescent="0.25">
      <c r="C68" s="223" t="s">
        <v>97</v>
      </c>
      <c r="D68" s="230">
        <v>2.3000000000000001E-4</v>
      </c>
      <c r="I68" t="s">
        <v>109</v>
      </c>
      <c r="Q68" s="231"/>
    </row>
    <row r="69" spans="2:17" ht="15" x14ac:dyDescent="0.25">
      <c r="C69" s="223" t="s">
        <v>98</v>
      </c>
      <c r="D69" s="230">
        <v>-7.7109999999999998E-2</v>
      </c>
      <c r="I69" t="s">
        <v>110</v>
      </c>
      <c r="Q69" s="231"/>
    </row>
    <row r="70" spans="2:17" ht="15" x14ac:dyDescent="0.25">
      <c r="C70" s="223" t="s">
        <v>99</v>
      </c>
      <c r="D70" s="230">
        <v>-7.7109999999999998E-2</v>
      </c>
      <c r="I70" t="s">
        <v>110</v>
      </c>
      <c r="Q70" s="231"/>
    </row>
    <row r="71" spans="2:17" ht="15" x14ac:dyDescent="0.25">
      <c r="C71" s="223" t="s">
        <v>100</v>
      </c>
      <c r="D71" s="230">
        <v>-7.7109999999999998E-2</v>
      </c>
      <c r="I71" t="s">
        <v>110</v>
      </c>
      <c r="Q71" s="231"/>
    </row>
    <row r="72" spans="2:17" ht="15" x14ac:dyDescent="0.25">
      <c r="C72" s="223" t="s">
        <v>80</v>
      </c>
      <c r="D72" s="230">
        <v>-0.24051</v>
      </c>
      <c r="I72" t="s">
        <v>110</v>
      </c>
      <c r="Q72" s="231"/>
    </row>
    <row r="73" spans="2:17" ht="15" x14ac:dyDescent="0.25">
      <c r="C73" s="223" t="s">
        <v>101</v>
      </c>
      <c r="D73" s="230">
        <v>0</v>
      </c>
      <c r="I73" t="s">
        <v>110</v>
      </c>
      <c r="Q73" s="231"/>
    </row>
    <row r="74" spans="2:17" ht="15" x14ac:dyDescent="0.25">
      <c r="C74" s="223" t="s">
        <v>78</v>
      </c>
      <c r="D74" s="230">
        <v>-4.4000000000000002E-4</v>
      </c>
      <c r="I74" t="s">
        <v>109</v>
      </c>
      <c r="Q74" s="231"/>
    </row>
    <row r="75" spans="2:17" ht="15" x14ac:dyDescent="0.25">
      <c r="C75" s="223" t="s">
        <v>102</v>
      </c>
      <c r="D75" s="230">
        <v>0</v>
      </c>
      <c r="I75" t="s">
        <v>110</v>
      </c>
      <c r="Q75" s="231"/>
    </row>
    <row r="76" spans="2:17" ht="15" x14ac:dyDescent="0.25">
      <c r="C76" s="223" t="s">
        <v>103</v>
      </c>
      <c r="D76" s="230">
        <v>0</v>
      </c>
      <c r="I76" t="s">
        <v>110</v>
      </c>
      <c r="Q76" s="231"/>
    </row>
    <row r="77" spans="2:17" ht="15" x14ac:dyDescent="0.25">
      <c r="C77" s="223" t="s">
        <v>104</v>
      </c>
      <c r="D77" s="230">
        <v>0</v>
      </c>
      <c r="I77" t="s">
        <v>110</v>
      </c>
      <c r="Q77" s="231"/>
    </row>
    <row r="78" spans="2:17" ht="15" x14ac:dyDescent="0.25">
      <c r="C78" s="223"/>
      <c r="G78" t="s">
        <v>111</v>
      </c>
      <c r="Q78" s="231"/>
    </row>
    <row r="79" spans="2:17" x14ac:dyDescent="0.2">
      <c r="B79" s="228" t="s">
        <v>112</v>
      </c>
    </row>
    <row r="80" spans="2:17" ht="15" x14ac:dyDescent="0.25">
      <c r="D80" s="223">
        <v>2016</v>
      </c>
      <c r="E80" s="223">
        <v>2017</v>
      </c>
      <c r="F80" s="223">
        <v>2018</v>
      </c>
      <c r="G80" s="223">
        <v>2019</v>
      </c>
      <c r="H80" s="223">
        <v>2020</v>
      </c>
    </row>
    <row r="81" spans="2:10" ht="15" x14ac:dyDescent="0.25">
      <c r="C81" s="223" t="s">
        <v>3</v>
      </c>
      <c r="D81" s="230">
        <v>2.81E-3</v>
      </c>
      <c r="I81" t="s">
        <v>109</v>
      </c>
      <c r="J81" s="223"/>
    </row>
    <row r="82" spans="2:10" ht="15" x14ac:dyDescent="0.25">
      <c r="C82" s="223" t="s">
        <v>97</v>
      </c>
      <c r="D82" s="230">
        <v>2.81E-3</v>
      </c>
      <c r="I82" t="s">
        <v>109</v>
      </c>
      <c r="J82" s="223"/>
    </row>
    <row r="83" spans="2:10" ht="15" x14ac:dyDescent="0.25">
      <c r="C83" s="223" t="s">
        <v>98</v>
      </c>
      <c r="D83" s="230">
        <v>2.81E-3</v>
      </c>
      <c r="I83" t="s">
        <v>109</v>
      </c>
      <c r="J83" s="223"/>
    </row>
    <row r="84" spans="2:10" ht="15" x14ac:dyDescent="0.25">
      <c r="C84" s="223" t="s">
        <v>99</v>
      </c>
      <c r="D84" s="230">
        <v>2.81E-3</v>
      </c>
      <c r="I84" t="s">
        <v>109</v>
      </c>
      <c r="J84" s="223"/>
    </row>
    <row r="85" spans="2:10" ht="15" x14ac:dyDescent="0.25">
      <c r="C85" s="223" t="s">
        <v>100</v>
      </c>
      <c r="D85" s="230">
        <v>2.81E-3</v>
      </c>
      <c r="I85" t="s">
        <v>109</v>
      </c>
      <c r="J85" s="223"/>
    </row>
    <row r="86" spans="2:10" ht="15" x14ac:dyDescent="0.25">
      <c r="C86" s="223" t="s">
        <v>80</v>
      </c>
      <c r="D86" s="230">
        <v>2.81E-3</v>
      </c>
      <c r="I86" t="s">
        <v>109</v>
      </c>
      <c r="J86" s="223"/>
    </row>
    <row r="87" spans="2:10" ht="15" x14ac:dyDescent="0.25">
      <c r="C87" s="223" t="s">
        <v>101</v>
      </c>
      <c r="D87" s="230">
        <v>0</v>
      </c>
      <c r="I87" t="s">
        <v>109</v>
      </c>
      <c r="J87" s="223"/>
    </row>
    <row r="88" spans="2:10" ht="15" x14ac:dyDescent="0.25">
      <c r="C88" s="223" t="s">
        <v>78</v>
      </c>
      <c r="D88" s="230">
        <v>0</v>
      </c>
      <c r="I88" t="s">
        <v>109</v>
      </c>
      <c r="J88" s="223"/>
    </row>
    <row r="89" spans="2:10" ht="15" x14ac:dyDescent="0.25">
      <c r="C89" s="223" t="s">
        <v>102</v>
      </c>
      <c r="D89" s="230">
        <v>0</v>
      </c>
      <c r="I89" t="s">
        <v>109</v>
      </c>
      <c r="J89" s="223"/>
    </row>
    <row r="90" spans="2:10" ht="15" x14ac:dyDescent="0.25">
      <c r="C90" s="223" t="s">
        <v>103</v>
      </c>
      <c r="D90" s="230">
        <v>0</v>
      </c>
      <c r="I90" t="s">
        <v>109</v>
      </c>
      <c r="J90" s="223"/>
    </row>
    <row r="91" spans="2:10" ht="15" x14ac:dyDescent="0.25">
      <c r="C91" s="223" t="s">
        <v>104</v>
      </c>
      <c r="D91" s="230">
        <v>0</v>
      </c>
      <c r="I91" t="s">
        <v>109</v>
      </c>
      <c r="J91" s="223"/>
    </row>
    <row r="92" spans="2:10" x14ac:dyDescent="0.2">
      <c r="G92" t="s">
        <v>111</v>
      </c>
    </row>
    <row r="93" spans="2:10" x14ac:dyDescent="0.2">
      <c r="B93" s="228" t="s">
        <v>122</v>
      </c>
      <c r="C93" s="228"/>
      <c r="D93" s="228"/>
      <c r="E93" s="228"/>
      <c r="F93" s="228"/>
      <c r="G93" s="228"/>
      <c r="H93" s="228"/>
    </row>
    <row r="94" spans="2:10" x14ac:dyDescent="0.2">
      <c r="B94" s="228" t="s">
        <v>123</v>
      </c>
      <c r="C94" s="228"/>
      <c r="D94" s="228"/>
      <c r="E94" s="228"/>
      <c r="F94" s="228"/>
      <c r="G94" s="228"/>
      <c r="H94" s="228"/>
    </row>
    <row r="95" spans="2:10" x14ac:dyDescent="0.2">
      <c r="B95" s="228"/>
      <c r="C95" s="228"/>
      <c r="D95" s="228"/>
      <c r="E95" s="228"/>
      <c r="F95" s="228"/>
      <c r="G95" s="228"/>
      <c r="H95" s="228"/>
    </row>
    <row r="96" spans="2:10" ht="15" x14ac:dyDescent="0.25">
      <c r="D96" s="223">
        <v>2016</v>
      </c>
      <c r="E96" s="223">
        <v>2017</v>
      </c>
      <c r="F96" s="223">
        <v>2018</v>
      </c>
      <c r="G96" s="223">
        <v>2019</v>
      </c>
      <c r="H96" s="223">
        <v>2020</v>
      </c>
      <c r="J96" s="223">
        <v>2016</v>
      </c>
    </row>
    <row r="97" spans="3:10" ht="15" x14ac:dyDescent="0.25">
      <c r="C97" s="223" t="s">
        <v>3</v>
      </c>
      <c r="D97" s="245">
        <f t="shared" ref="D97:D107" si="2">ROUND(J97,6)</f>
        <v>-1.5089999999999999E-3</v>
      </c>
      <c r="I97" t="s">
        <v>109</v>
      </c>
      <c r="J97" s="247">
        <v>-1.5094238012076005E-3</v>
      </c>
    </row>
    <row r="98" spans="3:10" ht="15" x14ac:dyDescent="0.25">
      <c r="C98" s="223" t="s">
        <v>97</v>
      </c>
      <c r="D98" s="245">
        <f t="shared" si="2"/>
        <v>-1.5089999999999999E-3</v>
      </c>
      <c r="I98" t="s">
        <v>109</v>
      </c>
      <c r="J98" s="247">
        <v>-1.5094238012076002E-3</v>
      </c>
    </row>
    <row r="99" spans="3:10" ht="15" x14ac:dyDescent="0.25">
      <c r="C99" s="223" t="s">
        <v>98</v>
      </c>
      <c r="D99" s="245">
        <f t="shared" si="2"/>
        <v>-0.63453599999999999</v>
      </c>
      <c r="I99" t="s">
        <v>110</v>
      </c>
      <c r="J99" s="247">
        <v>-0.63453569862169246</v>
      </c>
    </row>
    <row r="100" spans="3:10" ht="15" x14ac:dyDescent="0.25">
      <c r="C100" s="223" t="s">
        <v>99</v>
      </c>
      <c r="D100" s="245">
        <f t="shared" si="2"/>
        <v>-0.70538299999999998</v>
      </c>
      <c r="I100" t="s">
        <v>110</v>
      </c>
      <c r="J100" s="247">
        <v>-0.70538261382928225</v>
      </c>
    </row>
    <row r="101" spans="3:10" ht="15" x14ac:dyDescent="0.25">
      <c r="C101" s="223" t="s">
        <v>100</v>
      </c>
      <c r="D101" s="245">
        <f t="shared" si="2"/>
        <v>-0.83478799999999997</v>
      </c>
      <c r="I101" t="s">
        <v>110</v>
      </c>
      <c r="J101" s="247">
        <v>-0.83478768195198838</v>
      </c>
    </row>
    <row r="102" spans="3:10" ht="15" x14ac:dyDescent="0.25">
      <c r="C102" s="223" t="s">
        <v>80</v>
      </c>
      <c r="D102" s="245">
        <f t="shared" si="2"/>
        <v>-0.53383400000000003</v>
      </c>
      <c r="I102" t="s">
        <v>110</v>
      </c>
      <c r="J102" s="247">
        <v>-0.53383376689236517</v>
      </c>
    </row>
    <row r="103" spans="3:10" ht="15" x14ac:dyDescent="0.25">
      <c r="C103" s="223" t="s">
        <v>101</v>
      </c>
      <c r="D103" s="245">
        <f t="shared" si="2"/>
        <v>-0.335428</v>
      </c>
      <c r="I103" t="s">
        <v>110</v>
      </c>
      <c r="J103" s="247">
        <v>-0.33542751137946669</v>
      </c>
    </row>
    <row r="104" spans="3:10" ht="15" x14ac:dyDescent="0.25">
      <c r="C104" s="223" t="s">
        <v>78</v>
      </c>
      <c r="D104" s="245">
        <f t="shared" si="2"/>
        <v>-1.5089999999999999E-3</v>
      </c>
      <c r="I104" t="s">
        <v>109</v>
      </c>
      <c r="J104" s="247">
        <v>-1.5094238012076002E-3</v>
      </c>
    </row>
    <row r="105" spans="3:10" ht="15" x14ac:dyDescent="0.25">
      <c r="C105" s="223" t="s">
        <v>102</v>
      </c>
      <c r="D105" s="245">
        <f t="shared" si="2"/>
        <v>0</v>
      </c>
      <c r="I105" t="s">
        <v>110</v>
      </c>
      <c r="J105" s="247">
        <v>0</v>
      </c>
    </row>
    <row r="106" spans="3:10" ht="15" x14ac:dyDescent="0.25">
      <c r="C106" s="223" t="s">
        <v>103</v>
      </c>
      <c r="D106" s="245">
        <f t="shared" si="2"/>
        <v>0</v>
      </c>
      <c r="I106" t="s">
        <v>110</v>
      </c>
      <c r="J106" s="247">
        <v>0</v>
      </c>
    </row>
    <row r="107" spans="3:10" ht="15" x14ac:dyDescent="0.25">
      <c r="C107" s="223" t="s">
        <v>104</v>
      </c>
      <c r="D107" s="245">
        <f t="shared" si="2"/>
        <v>0</v>
      </c>
      <c r="I107" t="s">
        <v>110</v>
      </c>
      <c r="J107" s="247">
        <v>0</v>
      </c>
    </row>
  </sheetData>
  <pageMargins left="0.70866141732283472" right="0.70866141732283472" top="0.74803149606299213" bottom="0.74803149606299213" header="0.31496062992125984" footer="0.31496062992125984"/>
  <pageSetup scale="70" orientation="landscape" r:id="rId1"/>
  <rowBreaks count="2" manualBreakCount="2">
    <brk id="49" max="16383" man="1"/>
    <brk id="9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view="pageBreakPreview" zoomScale="60" zoomScaleNormal="85" workbookViewId="0">
      <selection activeCell="H51" sqref="H5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v>9.67</v>
      </c>
      <c r="G23" s="25">
        <v>1</v>
      </c>
      <c r="H23" s="26">
        <f>G23*F23</f>
        <v>9.67</v>
      </c>
      <c r="I23" s="27"/>
      <c r="J23" s="28">
        <f>+'Proposed Rates'!D7</f>
        <v>12.96</v>
      </c>
      <c r="K23" s="29">
        <v>1</v>
      </c>
      <c r="L23" s="26">
        <f>K23*J23</f>
        <v>12.96</v>
      </c>
      <c r="M23" s="27"/>
      <c r="N23" s="30">
        <f>L23-H23</f>
        <v>3.2900000000000009</v>
      </c>
      <c r="O23" s="31">
        <f>IF((H23)=0,"",(N23/H23))</f>
        <v>0.34022750775594635</v>
      </c>
      <c r="Q23" s="28">
        <f>+'Proposed Rates'!E7</f>
        <v>16.579999999999998</v>
      </c>
      <c r="R23" s="29">
        <v>1</v>
      </c>
      <c r="S23" s="26">
        <f>R23*Q23</f>
        <v>16.579999999999998</v>
      </c>
      <c r="T23" s="27"/>
      <c r="U23" s="30">
        <f>S23-L23</f>
        <v>3.6199999999999974</v>
      </c>
      <c r="V23" s="31">
        <f>IF((L23)=0,"",(U23/L23))</f>
        <v>0.27932098765432078</v>
      </c>
      <c r="X23" s="28">
        <f>+'Proposed Rates'!F7</f>
        <v>20.47</v>
      </c>
      <c r="Y23" s="29">
        <v>1</v>
      </c>
      <c r="Z23" s="26">
        <f>Y23*X23</f>
        <v>20.47</v>
      </c>
      <c r="AA23" s="27"/>
      <c r="AB23" s="30">
        <f>Z23-S23</f>
        <v>3.8900000000000006</v>
      </c>
      <c r="AC23" s="31">
        <f>IF((S23)=0,"",(AB23/S23))</f>
        <v>0.23462002412545241</v>
      </c>
      <c r="AE23" s="28">
        <f>+'Proposed Rates'!G7</f>
        <v>24.41</v>
      </c>
      <c r="AF23" s="29">
        <v>1</v>
      </c>
      <c r="AG23" s="26">
        <f>AF23*AE23</f>
        <v>24.41</v>
      </c>
      <c r="AH23" s="27"/>
      <c r="AI23" s="30">
        <f>AG23-Z23</f>
        <v>3.9400000000000013</v>
      </c>
      <c r="AJ23" s="31">
        <f>IF((Z23)=0,"",(AI23/Z23))</f>
        <v>0.19247679531021014</v>
      </c>
      <c r="AL23" s="28">
        <f>+'Proposed Rates'!H7</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42"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100</v>
      </c>
      <c r="H29" s="26">
        <f t="shared" si="0"/>
        <v>2.34</v>
      </c>
      <c r="I29" s="27"/>
      <c r="J29" s="28">
        <f>+'Proposed Rates'!D20</f>
        <v>1.9300000000000001E-2</v>
      </c>
      <c r="K29" s="25">
        <f>$F$18</f>
        <v>100</v>
      </c>
      <c r="L29" s="26">
        <f t="shared" si="9"/>
        <v>1.9300000000000002</v>
      </c>
      <c r="M29" s="27"/>
      <c r="N29" s="30">
        <f t="shared" si="10"/>
        <v>-0.4099999999999997</v>
      </c>
      <c r="O29" s="31">
        <f t="shared" si="11"/>
        <v>-0.17521367521367509</v>
      </c>
      <c r="Q29" s="28">
        <f>+'Proposed Rates'!E20</f>
        <v>1.5100000000000001E-2</v>
      </c>
      <c r="R29" s="25">
        <f>$F$18</f>
        <v>100</v>
      </c>
      <c r="S29" s="26">
        <f t="shared" si="12"/>
        <v>1.51</v>
      </c>
      <c r="T29" s="27"/>
      <c r="U29" s="30">
        <f t="shared" si="1"/>
        <v>-0.42000000000000015</v>
      </c>
      <c r="V29" s="31">
        <f t="shared" si="2"/>
        <v>-0.21761658031088088</v>
      </c>
      <c r="X29" s="28">
        <f>+'Proposed Rates'!F20</f>
        <v>1.0500000000000001E-2</v>
      </c>
      <c r="Y29" s="25">
        <f>$F$18</f>
        <v>100</v>
      </c>
      <c r="Z29" s="26">
        <f t="shared" si="13"/>
        <v>1.05</v>
      </c>
      <c r="AA29" s="27"/>
      <c r="AB29" s="30">
        <f t="shared" si="3"/>
        <v>-0.45999999999999996</v>
      </c>
      <c r="AC29" s="31">
        <f t="shared" si="4"/>
        <v>-0.30463576158940397</v>
      </c>
      <c r="AE29" s="28">
        <f>+'Proposed Rates'!G20</f>
        <v>5.4000000000000003E-3</v>
      </c>
      <c r="AF29" s="25">
        <f>$F$18</f>
        <v>100</v>
      </c>
      <c r="AG29" s="26">
        <f t="shared" si="14"/>
        <v>0.54</v>
      </c>
      <c r="AH29" s="27"/>
      <c r="AI29" s="30">
        <f t="shared" si="5"/>
        <v>-0.51</v>
      </c>
      <c r="AJ29" s="31">
        <f t="shared" si="6"/>
        <v>-0.48571428571428571</v>
      </c>
      <c r="AL29" s="28">
        <f>+'Proposed Rates'!H20</f>
        <v>0</v>
      </c>
      <c r="AM29" s="25">
        <f>$F$18</f>
        <v>100</v>
      </c>
      <c r="AN29" s="26">
        <f t="shared" si="15"/>
        <v>0</v>
      </c>
      <c r="AO29" s="27"/>
      <c r="AP29" s="30">
        <f t="shared" si="7"/>
        <v>-0.54</v>
      </c>
      <c r="AQ29" s="31">
        <f t="shared" si="8"/>
        <v>-1</v>
      </c>
    </row>
    <row r="30" spans="2:43" x14ac:dyDescent="0.2">
      <c r="B30" s="21" t="s">
        <v>31</v>
      </c>
      <c r="C30" s="21"/>
      <c r="D30" s="22"/>
      <c r="E30" s="23"/>
      <c r="F30" s="24"/>
      <c r="G30" s="25">
        <f t="shared" ref="G30" si="16">$F$18</f>
        <v>100</v>
      </c>
      <c r="H30" s="26">
        <f t="shared" si="0"/>
        <v>0</v>
      </c>
      <c r="I30" s="27"/>
      <c r="J30" s="28"/>
      <c r="K30" s="25">
        <f t="shared" ref="K30:K38" si="17">$F$18</f>
        <v>100</v>
      </c>
      <c r="L30" s="26">
        <f t="shared" si="9"/>
        <v>0</v>
      </c>
      <c r="M30" s="27"/>
      <c r="N30" s="30">
        <f t="shared" si="10"/>
        <v>0</v>
      </c>
      <c r="O30" s="31" t="str">
        <f t="shared" si="11"/>
        <v/>
      </c>
      <c r="Q30" s="28"/>
      <c r="R30" s="25">
        <f t="shared" ref="R30:R38" si="18">$F$18</f>
        <v>100</v>
      </c>
      <c r="S30" s="26">
        <f t="shared" si="12"/>
        <v>0</v>
      </c>
      <c r="T30" s="27"/>
      <c r="U30" s="30">
        <f t="shared" si="1"/>
        <v>0</v>
      </c>
      <c r="V30" s="31" t="str">
        <f t="shared" si="2"/>
        <v/>
      </c>
      <c r="X30" s="28"/>
      <c r="Y30" s="25">
        <f t="shared" ref="Y30:Y38" si="19">$F$18</f>
        <v>100</v>
      </c>
      <c r="Z30" s="26">
        <f t="shared" si="13"/>
        <v>0</v>
      </c>
      <c r="AA30" s="27"/>
      <c r="AB30" s="30">
        <f t="shared" si="3"/>
        <v>0</v>
      </c>
      <c r="AC30" s="31" t="str">
        <f t="shared" si="4"/>
        <v/>
      </c>
      <c r="AE30" s="28"/>
      <c r="AF30" s="25">
        <f t="shared" ref="AF30:AF38" si="20">$F$18</f>
        <v>100</v>
      </c>
      <c r="AG30" s="26">
        <f t="shared" si="14"/>
        <v>0</v>
      </c>
      <c r="AH30" s="27"/>
      <c r="AI30" s="30">
        <f t="shared" si="5"/>
        <v>0</v>
      </c>
      <c r="AJ30" s="31" t="str">
        <f t="shared" si="6"/>
        <v/>
      </c>
      <c r="AL30" s="28"/>
      <c r="AM30" s="25">
        <f t="shared" ref="AM30:AM38" si="21">$F$18</f>
        <v>100</v>
      </c>
      <c r="AN30" s="26">
        <f t="shared" si="15"/>
        <v>0</v>
      </c>
      <c r="AO30" s="27"/>
      <c r="AP30" s="30">
        <f t="shared" si="7"/>
        <v>0</v>
      </c>
      <c r="AQ30" s="31" t="str">
        <f t="shared" si="8"/>
        <v/>
      </c>
    </row>
    <row r="31" spans="2:43" x14ac:dyDescent="0.2">
      <c r="B31" s="21" t="s">
        <v>32</v>
      </c>
      <c r="C31" s="21"/>
      <c r="D31" s="22" t="s">
        <v>30</v>
      </c>
      <c r="E31" s="23"/>
      <c r="F31" s="24">
        <v>0</v>
      </c>
      <c r="G31" s="25">
        <f>$F$18</f>
        <v>100</v>
      </c>
      <c r="H31" s="26">
        <f t="shared" si="0"/>
        <v>0</v>
      </c>
      <c r="I31" s="27"/>
      <c r="J31" s="52">
        <f>+'Proposed Rates'!D67</f>
        <v>-2.0000000000000002E-5</v>
      </c>
      <c r="K31" s="25">
        <f t="shared" si="17"/>
        <v>100</v>
      </c>
      <c r="L31" s="26">
        <f t="shared" si="9"/>
        <v>-2E-3</v>
      </c>
      <c r="M31" s="27"/>
      <c r="N31" s="30">
        <f t="shared" si="10"/>
        <v>-2E-3</v>
      </c>
      <c r="O31" s="31" t="str">
        <f t="shared" si="11"/>
        <v/>
      </c>
      <c r="Q31" s="28"/>
      <c r="R31" s="25">
        <f t="shared" si="18"/>
        <v>100</v>
      </c>
      <c r="S31" s="26">
        <f t="shared" si="12"/>
        <v>0</v>
      </c>
      <c r="T31" s="27"/>
      <c r="U31" s="30">
        <f t="shared" si="1"/>
        <v>2E-3</v>
      </c>
      <c r="V31" s="31">
        <f t="shared" si="2"/>
        <v>-1</v>
      </c>
      <c r="X31" s="28"/>
      <c r="Y31" s="25">
        <f t="shared" si="19"/>
        <v>100</v>
      </c>
      <c r="Z31" s="26">
        <f t="shared" si="13"/>
        <v>0</v>
      </c>
      <c r="AA31" s="27"/>
      <c r="AB31" s="30">
        <f t="shared" si="3"/>
        <v>0</v>
      </c>
      <c r="AC31" s="31" t="str">
        <f t="shared" si="4"/>
        <v/>
      </c>
      <c r="AE31" s="28"/>
      <c r="AF31" s="25">
        <f t="shared" si="20"/>
        <v>100</v>
      </c>
      <c r="AG31" s="26">
        <f t="shared" si="14"/>
        <v>0</v>
      </c>
      <c r="AH31" s="27"/>
      <c r="AI31" s="30">
        <f t="shared" si="5"/>
        <v>0</v>
      </c>
      <c r="AJ31" s="31" t="str">
        <f t="shared" si="6"/>
        <v/>
      </c>
      <c r="AL31" s="28"/>
      <c r="AM31" s="25">
        <f t="shared" si="21"/>
        <v>100</v>
      </c>
      <c r="AN31" s="26">
        <f t="shared" si="15"/>
        <v>0</v>
      </c>
      <c r="AO31" s="27"/>
      <c r="AP31" s="30">
        <f t="shared" si="7"/>
        <v>0</v>
      </c>
      <c r="AQ31" s="31" t="str">
        <f t="shared" si="8"/>
        <v/>
      </c>
    </row>
    <row r="32" spans="2:43" x14ac:dyDescent="0.2">
      <c r="B32" s="33"/>
      <c r="C32" s="21"/>
      <c r="D32" s="22"/>
      <c r="E32" s="23"/>
      <c r="F32" s="24"/>
      <c r="G32" s="25">
        <f t="shared" ref="G32:G38" si="22">$F$18</f>
        <v>100</v>
      </c>
      <c r="H32" s="26">
        <f t="shared" si="0"/>
        <v>0</v>
      </c>
      <c r="I32" s="27"/>
      <c r="J32" s="28"/>
      <c r="K32" s="25">
        <f t="shared" si="17"/>
        <v>100</v>
      </c>
      <c r="L32" s="26">
        <f t="shared" si="9"/>
        <v>0</v>
      </c>
      <c r="M32" s="27"/>
      <c r="N32" s="30">
        <f t="shared" si="10"/>
        <v>0</v>
      </c>
      <c r="O32" s="31" t="str">
        <f t="shared" si="11"/>
        <v/>
      </c>
      <c r="Q32" s="28"/>
      <c r="R32" s="25">
        <f t="shared" si="18"/>
        <v>100</v>
      </c>
      <c r="S32" s="26">
        <f t="shared" si="12"/>
        <v>0</v>
      </c>
      <c r="T32" s="27"/>
      <c r="U32" s="30">
        <f t="shared" si="1"/>
        <v>0</v>
      </c>
      <c r="V32" s="31" t="str">
        <f t="shared" si="2"/>
        <v/>
      </c>
      <c r="X32" s="28"/>
      <c r="Y32" s="25">
        <f t="shared" si="19"/>
        <v>100</v>
      </c>
      <c r="Z32" s="26">
        <f t="shared" si="13"/>
        <v>0</v>
      </c>
      <c r="AA32" s="27"/>
      <c r="AB32" s="30">
        <f t="shared" si="3"/>
        <v>0</v>
      </c>
      <c r="AC32" s="31" t="str">
        <f t="shared" si="4"/>
        <v/>
      </c>
      <c r="AE32" s="28"/>
      <c r="AF32" s="25">
        <f t="shared" si="20"/>
        <v>100</v>
      </c>
      <c r="AG32" s="26">
        <f t="shared" si="14"/>
        <v>0</v>
      </c>
      <c r="AH32" s="27"/>
      <c r="AI32" s="30">
        <f t="shared" si="5"/>
        <v>0</v>
      </c>
      <c r="AJ32" s="31" t="str">
        <f t="shared" si="6"/>
        <v/>
      </c>
      <c r="AL32" s="28"/>
      <c r="AM32" s="25">
        <f t="shared" si="21"/>
        <v>100</v>
      </c>
      <c r="AN32" s="26">
        <f t="shared" si="15"/>
        <v>0</v>
      </c>
      <c r="AO32" s="27"/>
      <c r="AP32" s="30">
        <f t="shared" si="7"/>
        <v>0</v>
      </c>
      <c r="AQ32" s="31" t="str">
        <f t="shared" si="8"/>
        <v/>
      </c>
    </row>
    <row r="33" spans="2:43" x14ac:dyDescent="0.2">
      <c r="B33" s="33"/>
      <c r="C33" s="21"/>
      <c r="D33" s="22"/>
      <c r="E33" s="23"/>
      <c r="F33" s="24"/>
      <c r="G33" s="25">
        <f t="shared" si="22"/>
        <v>100</v>
      </c>
      <c r="H33" s="26">
        <f t="shared" si="0"/>
        <v>0</v>
      </c>
      <c r="I33" s="27"/>
      <c r="J33" s="28"/>
      <c r="K33" s="25">
        <f t="shared" si="17"/>
        <v>100</v>
      </c>
      <c r="L33" s="26">
        <f t="shared" si="9"/>
        <v>0</v>
      </c>
      <c r="M33" s="27"/>
      <c r="N33" s="30">
        <f t="shared" si="10"/>
        <v>0</v>
      </c>
      <c r="O33" s="31" t="str">
        <f t="shared" si="11"/>
        <v/>
      </c>
      <c r="Q33" s="28"/>
      <c r="R33" s="25">
        <f t="shared" si="18"/>
        <v>100</v>
      </c>
      <c r="S33" s="26">
        <f t="shared" si="12"/>
        <v>0</v>
      </c>
      <c r="T33" s="27"/>
      <c r="U33" s="30">
        <f t="shared" si="1"/>
        <v>0</v>
      </c>
      <c r="V33" s="31" t="str">
        <f t="shared" si="2"/>
        <v/>
      </c>
      <c r="X33" s="28"/>
      <c r="Y33" s="25">
        <f t="shared" si="19"/>
        <v>100</v>
      </c>
      <c r="Z33" s="26">
        <f t="shared" si="13"/>
        <v>0</v>
      </c>
      <c r="AA33" s="27"/>
      <c r="AB33" s="30">
        <f t="shared" si="3"/>
        <v>0</v>
      </c>
      <c r="AC33" s="31" t="str">
        <f t="shared" si="4"/>
        <v/>
      </c>
      <c r="AE33" s="28"/>
      <c r="AF33" s="25">
        <f t="shared" si="20"/>
        <v>100</v>
      </c>
      <c r="AG33" s="26">
        <f t="shared" si="14"/>
        <v>0</v>
      </c>
      <c r="AH33" s="27"/>
      <c r="AI33" s="30">
        <f t="shared" si="5"/>
        <v>0</v>
      </c>
      <c r="AJ33" s="31" t="str">
        <f t="shared" si="6"/>
        <v/>
      </c>
      <c r="AL33" s="28"/>
      <c r="AM33" s="25">
        <f t="shared" si="21"/>
        <v>100</v>
      </c>
      <c r="AN33" s="26">
        <f t="shared" si="15"/>
        <v>0</v>
      </c>
      <c r="AO33" s="27"/>
      <c r="AP33" s="30">
        <f t="shared" si="7"/>
        <v>0</v>
      </c>
      <c r="AQ33" s="31" t="str">
        <f t="shared" si="8"/>
        <v/>
      </c>
    </row>
    <row r="34" spans="2:43" x14ac:dyDescent="0.2">
      <c r="B34" s="33"/>
      <c r="C34" s="21"/>
      <c r="D34" s="22"/>
      <c r="E34" s="23"/>
      <c r="F34" s="24"/>
      <c r="G34" s="25">
        <f t="shared" si="22"/>
        <v>100</v>
      </c>
      <c r="H34" s="26">
        <f t="shared" si="0"/>
        <v>0</v>
      </c>
      <c r="I34" s="27"/>
      <c r="J34" s="28"/>
      <c r="K34" s="25">
        <f t="shared" si="17"/>
        <v>100</v>
      </c>
      <c r="L34" s="26">
        <f t="shared" si="9"/>
        <v>0</v>
      </c>
      <c r="M34" s="27"/>
      <c r="N34" s="30">
        <f t="shared" si="10"/>
        <v>0</v>
      </c>
      <c r="O34" s="31" t="str">
        <f t="shared" si="11"/>
        <v/>
      </c>
      <c r="Q34" s="28"/>
      <c r="R34" s="25">
        <f t="shared" si="18"/>
        <v>100</v>
      </c>
      <c r="S34" s="26">
        <f t="shared" si="12"/>
        <v>0</v>
      </c>
      <c r="T34" s="27"/>
      <c r="U34" s="30">
        <f t="shared" si="1"/>
        <v>0</v>
      </c>
      <c r="V34" s="31" t="str">
        <f t="shared" si="2"/>
        <v/>
      </c>
      <c r="X34" s="28"/>
      <c r="Y34" s="25">
        <f t="shared" si="19"/>
        <v>100</v>
      </c>
      <c r="Z34" s="26">
        <f t="shared" si="13"/>
        <v>0</v>
      </c>
      <c r="AA34" s="27"/>
      <c r="AB34" s="30">
        <f t="shared" si="3"/>
        <v>0</v>
      </c>
      <c r="AC34" s="31" t="str">
        <f t="shared" si="4"/>
        <v/>
      </c>
      <c r="AE34" s="28"/>
      <c r="AF34" s="25">
        <f t="shared" si="20"/>
        <v>100</v>
      </c>
      <c r="AG34" s="26">
        <f t="shared" si="14"/>
        <v>0</v>
      </c>
      <c r="AH34" s="27"/>
      <c r="AI34" s="30">
        <f t="shared" si="5"/>
        <v>0</v>
      </c>
      <c r="AJ34" s="31" t="str">
        <f t="shared" si="6"/>
        <v/>
      </c>
      <c r="AL34" s="28"/>
      <c r="AM34" s="25">
        <f t="shared" si="21"/>
        <v>100</v>
      </c>
      <c r="AN34" s="26">
        <f t="shared" si="15"/>
        <v>0</v>
      </c>
      <c r="AO34" s="27"/>
      <c r="AP34" s="30">
        <f t="shared" si="7"/>
        <v>0</v>
      </c>
      <c r="AQ34" s="31" t="str">
        <f t="shared" si="8"/>
        <v/>
      </c>
    </row>
    <row r="35" spans="2:43" x14ac:dyDescent="0.2">
      <c r="B35" s="33"/>
      <c r="C35" s="21"/>
      <c r="D35" s="22"/>
      <c r="E35" s="23"/>
      <c r="F35" s="24"/>
      <c r="G35" s="25">
        <f t="shared" si="22"/>
        <v>100</v>
      </c>
      <c r="H35" s="26">
        <f t="shared" si="0"/>
        <v>0</v>
      </c>
      <c r="I35" s="27"/>
      <c r="J35" s="28"/>
      <c r="K35" s="25">
        <f t="shared" si="17"/>
        <v>100</v>
      </c>
      <c r="L35" s="26">
        <f t="shared" si="9"/>
        <v>0</v>
      </c>
      <c r="M35" s="27"/>
      <c r="N35" s="30">
        <f t="shared" si="10"/>
        <v>0</v>
      </c>
      <c r="O35" s="31" t="str">
        <f t="shared" si="11"/>
        <v/>
      </c>
      <c r="Q35" s="28"/>
      <c r="R35" s="25">
        <f t="shared" si="18"/>
        <v>100</v>
      </c>
      <c r="S35" s="26">
        <f t="shared" si="12"/>
        <v>0</v>
      </c>
      <c r="T35" s="27"/>
      <c r="U35" s="30">
        <f t="shared" si="1"/>
        <v>0</v>
      </c>
      <c r="V35" s="31" t="str">
        <f t="shared" si="2"/>
        <v/>
      </c>
      <c r="X35" s="28"/>
      <c r="Y35" s="25">
        <f t="shared" si="19"/>
        <v>100</v>
      </c>
      <c r="Z35" s="26">
        <f t="shared" si="13"/>
        <v>0</v>
      </c>
      <c r="AA35" s="27"/>
      <c r="AB35" s="30">
        <f t="shared" si="3"/>
        <v>0</v>
      </c>
      <c r="AC35" s="31" t="str">
        <f t="shared" si="4"/>
        <v/>
      </c>
      <c r="AE35" s="28"/>
      <c r="AF35" s="25">
        <f t="shared" si="20"/>
        <v>100</v>
      </c>
      <c r="AG35" s="26">
        <f t="shared" si="14"/>
        <v>0</v>
      </c>
      <c r="AH35" s="27"/>
      <c r="AI35" s="30">
        <f t="shared" si="5"/>
        <v>0</v>
      </c>
      <c r="AJ35" s="31" t="str">
        <f t="shared" si="6"/>
        <v/>
      </c>
      <c r="AL35" s="28"/>
      <c r="AM35" s="25">
        <f t="shared" si="21"/>
        <v>100</v>
      </c>
      <c r="AN35" s="26">
        <f t="shared" si="15"/>
        <v>0</v>
      </c>
      <c r="AO35" s="27"/>
      <c r="AP35" s="30">
        <f t="shared" si="7"/>
        <v>0</v>
      </c>
      <c r="AQ35" s="31" t="str">
        <f t="shared" si="8"/>
        <v/>
      </c>
    </row>
    <row r="36" spans="2:43" x14ac:dyDescent="0.2">
      <c r="B36" s="33"/>
      <c r="C36" s="21"/>
      <c r="D36" s="22"/>
      <c r="E36" s="23"/>
      <c r="F36" s="24"/>
      <c r="G36" s="25">
        <f t="shared" si="22"/>
        <v>100</v>
      </c>
      <c r="H36" s="26">
        <f t="shared" si="0"/>
        <v>0</v>
      </c>
      <c r="I36" s="27"/>
      <c r="J36" s="28"/>
      <c r="K36" s="25">
        <f t="shared" si="17"/>
        <v>100</v>
      </c>
      <c r="L36" s="26">
        <f t="shared" si="9"/>
        <v>0</v>
      </c>
      <c r="M36" s="27"/>
      <c r="N36" s="30">
        <f t="shared" si="10"/>
        <v>0</v>
      </c>
      <c r="O36" s="31" t="str">
        <f t="shared" si="11"/>
        <v/>
      </c>
      <c r="Q36" s="28"/>
      <c r="R36" s="25">
        <f t="shared" si="18"/>
        <v>100</v>
      </c>
      <c r="S36" s="26">
        <f t="shared" si="12"/>
        <v>0</v>
      </c>
      <c r="T36" s="27"/>
      <c r="U36" s="30">
        <f t="shared" si="1"/>
        <v>0</v>
      </c>
      <c r="V36" s="31" t="str">
        <f t="shared" si="2"/>
        <v/>
      </c>
      <c r="X36" s="28"/>
      <c r="Y36" s="25">
        <f t="shared" si="19"/>
        <v>100</v>
      </c>
      <c r="Z36" s="26">
        <f t="shared" si="13"/>
        <v>0</v>
      </c>
      <c r="AA36" s="27"/>
      <c r="AB36" s="30">
        <f t="shared" si="3"/>
        <v>0</v>
      </c>
      <c r="AC36" s="31" t="str">
        <f t="shared" si="4"/>
        <v/>
      </c>
      <c r="AE36" s="28"/>
      <c r="AF36" s="25">
        <f t="shared" si="20"/>
        <v>100</v>
      </c>
      <c r="AG36" s="26">
        <f t="shared" si="14"/>
        <v>0</v>
      </c>
      <c r="AH36" s="27"/>
      <c r="AI36" s="30">
        <f t="shared" si="5"/>
        <v>0</v>
      </c>
      <c r="AJ36" s="31" t="str">
        <f t="shared" si="6"/>
        <v/>
      </c>
      <c r="AL36" s="28"/>
      <c r="AM36" s="25">
        <f t="shared" si="21"/>
        <v>100</v>
      </c>
      <c r="AN36" s="26">
        <f t="shared" si="15"/>
        <v>0</v>
      </c>
      <c r="AO36" s="27"/>
      <c r="AP36" s="30">
        <f t="shared" si="7"/>
        <v>0</v>
      </c>
      <c r="AQ36" s="31" t="str">
        <f t="shared" si="8"/>
        <v/>
      </c>
    </row>
    <row r="37" spans="2:43" x14ac:dyDescent="0.2">
      <c r="B37" s="33"/>
      <c r="C37" s="21"/>
      <c r="D37" s="22"/>
      <c r="E37" s="23"/>
      <c r="F37" s="24"/>
      <c r="G37" s="25">
        <f t="shared" si="22"/>
        <v>100</v>
      </c>
      <c r="H37" s="26">
        <f t="shared" si="0"/>
        <v>0</v>
      </c>
      <c r="I37" s="27"/>
      <c r="J37" s="28"/>
      <c r="K37" s="25">
        <f t="shared" si="17"/>
        <v>100</v>
      </c>
      <c r="L37" s="26">
        <f t="shared" si="9"/>
        <v>0</v>
      </c>
      <c r="M37" s="27"/>
      <c r="N37" s="30">
        <f t="shared" si="10"/>
        <v>0</v>
      </c>
      <c r="O37" s="31" t="str">
        <f t="shared" si="11"/>
        <v/>
      </c>
      <c r="Q37" s="28"/>
      <c r="R37" s="25">
        <f t="shared" si="18"/>
        <v>100</v>
      </c>
      <c r="S37" s="26">
        <f t="shared" si="12"/>
        <v>0</v>
      </c>
      <c r="T37" s="27"/>
      <c r="U37" s="30">
        <f t="shared" si="1"/>
        <v>0</v>
      </c>
      <c r="V37" s="31" t="str">
        <f t="shared" si="2"/>
        <v/>
      </c>
      <c r="X37" s="28"/>
      <c r="Y37" s="25">
        <f t="shared" si="19"/>
        <v>100</v>
      </c>
      <c r="Z37" s="26">
        <f t="shared" si="13"/>
        <v>0</v>
      </c>
      <c r="AA37" s="27"/>
      <c r="AB37" s="30">
        <f t="shared" si="3"/>
        <v>0</v>
      </c>
      <c r="AC37" s="31" t="str">
        <f t="shared" si="4"/>
        <v/>
      </c>
      <c r="AE37" s="28"/>
      <c r="AF37" s="25">
        <f t="shared" si="20"/>
        <v>100</v>
      </c>
      <c r="AG37" s="26">
        <f t="shared" si="14"/>
        <v>0</v>
      </c>
      <c r="AH37" s="27"/>
      <c r="AI37" s="30">
        <f t="shared" si="5"/>
        <v>0</v>
      </c>
      <c r="AJ37" s="31" t="str">
        <f t="shared" si="6"/>
        <v/>
      </c>
      <c r="AL37" s="28"/>
      <c r="AM37" s="25">
        <f t="shared" si="21"/>
        <v>100</v>
      </c>
      <c r="AN37" s="26">
        <f t="shared" si="15"/>
        <v>0</v>
      </c>
      <c r="AO37" s="27"/>
      <c r="AP37" s="30">
        <f t="shared" si="7"/>
        <v>0</v>
      </c>
      <c r="AQ37" s="31" t="str">
        <f t="shared" si="8"/>
        <v/>
      </c>
    </row>
    <row r="38" spans="2:43" x14ac:dyDescent="0.2">
      <c r="B38" s="33"/>
      <c r="C38" s="21"/>
      <c r="D38" s="22"/>
      <c r="E38" s="23"/>
      <c r="F38" s="24"/>
      <c r="G38" s="25">
        <f t="shared" si="22"/>
        <v>100</v>
      </c>
      <c r="H38" s="26">
        <f t="shared" si="0"/>
        <v>0</v>
      </c>
      <c r="I38" s="27"/>
      <c r="J38" s="28"/>
      <c r="K38" s="25">
        <f t="shared" si="17"/>
        <v>100</v>
      </c>
      <c r="L38" s="26">
        <f t="shared" si="9"/>
        <v>0</v>
      </c>
      <c r="M38" s="27"/>
      <c r="N38" s="30">
        <f t="shared" si="10"/>
        <v>0</v>
      </c>
      <c r="O38" s="31" t="str">
        <f t="shared" si="11"/>
        <v/>
      </c>
      <c r="Q38" s="28"/>
      <c r="R38" s="25">
        <f t="shared" si="18"/>
        <v>100</v>
      </c>
      <c r="S38" s="26">
        <f t="shared" si="12"/>
        <v>0</v>
      </c>
      <c r="T38" s="27"/>
      <c r="U38" s="30">
        <f t="shared" si="1"/>
        <v>0</v>
      </c>
      <c r="V38" s="31" t="str">
        <f t="shared" si="2"/>
        <v/>
      </c>
      <c r="X38" s="28"/>
      <c r="Y38" s="25">
        <f t="shared" si="19"/>
        <v>100</v>
      </c>
      <c r="Z38" s="26">
        <f t="shared" si="13"/>
        <v>0</v>
      </c>
      <c r="AA38" s="27"/>
      <c r="AB38" s="30">
        <f t="shared" si="3"/>
        <v>0</v>
      </c>
      <c r="AC38" s="31" t="str">
        <f t="shared" si="4"/>
        <v/>
      </c>
      <c r="AE38" s="28"/>
      <c r="AF38" s="25">
        <f t="shared" si="20"/>
        <v>100</v>
      </c>
      <c r="AG38" s="26">
        <f t="shared" si="14"/>
        <v>0</v>
      </c>
      <c r="AH38" s="27"/>
      <c r="AI38" s="30">
        <f t="shared" si="5"/>
        <v>0</v>
      </c>
      <c r="AJ38" s="31" t="str">
        <f t="shared" si="6"/>
        <v/>
      </c>
      <c r="AL38" s="28"/>
      <c r="AM38" s="25">
        <f t="shared" si="21"/>
        <v>100</v>
      </c>
      <c r="AN38" s="26">
        <f t="shared" si="15"/>
        <v>0</v>
      </c>
      <c r="AO38" s="27"/>
      <c r="AP38" s="30">
        <f t="shared" si="7"/>
        <v>0</v>
      </c>
      <c r="AQ38" s="31" t="str">
        <f t="shared" si="8"/>
        <v/>
      </c>
    </row>
    <row r="39" spans="2:43" s="45" customFormat="1" x14ac:dyDescent="0.2">
      <c r="B39" s="34" t="s">
        <v>33</v>
      </c>
      <c r="C39" s="35"/>
      <c r="D39" s="36"/>
      <c r="E39" s="35"/>
      <c r="F39" s="37"/>
      <c r="G39" s="38"/>
      <c r="H39" s="39">
        <f>SUM(H23:H38)</f>
        <v>12.01</v>
      </c>
      <c r="I39" s="40"/>
      <c r="J39" s="41"/>
      <c r="K39" s="42"/>
      <c r="L39" s="39">
        <f>SUM(L23:L38)</f>
        <v>14.888</v>
      </c>
      <c r="M39" s="40"/>
      <c r="N39" s="43">
        <f t="shared" si="10"/>
        <v>2.8780000000000001</v>
      </c>
      <c r="O39" s="44">
        <f t="shared" si="11"/>
        <v>0.23963363863447129</v>
      </c>
      <c r="Q39" s="41"/>
      <c r="R39" s="42"/>
      <c r="S39" s="39">
        <f>SUM(S23:S38)</f>
        <v>18.09</v>
      </c>
      <c r="T39" s="40"/>
      <c r="U39" s="43">
        <f t="shared" si="1"/>
        <v>3.202</v>
      </c>
      <c r="V39" s="44">
        <f t="shared" si="2"/>
        <v>0.21507254164427728</v>
      </c>
      <c r="X39" s="41"/>
      <c r="Y39" s="42"/>
      <c r="Z39" s="39">
        <f>SUM(Z23:Z38)</f>
        <v>21.52</v>
      </c>
      <c r="AA39" s="40"/>
      <c r="AB39" s="43">
        <f t="shared" si="3"/>
        <v>3.4299999999999997</v>
      </c>
      <c r="AC39" s="44">
        <f t="shared" si="4"/>
        <v>0.18960751796572692</v>
      </c>
      <c r="AE39" s="41"/>
      <c r="AF39" s="42"/>
      <c r="AG39" s="39">
        <f>SUM(AG23:AG38)</f>
        <v>24.95</v>
      </c>
      <c r="AH39" s="40"/>
      <c r="AI39" s="43">
        <f t="shared" si="5"/>
        <v>3.4299999999999997</v>
      </c>
      <c r="AJ39" s="44">
        <f t="shared" si="6"/>
        <v>0.15938661710037175</v>
      </c>
      <c r="AL39" s="41"/>
      <c r="AM39" s="42"/>
      <c r="AN39" s="39">
        <f>SUM(AN23:AN38)</f>
        <v>28.01</v>
      </c>
      <c r="AO39" s="40"/>
      <c r="AP39" s="43">
        <f t="shared" si="7"/>
        <v>3.0600000000000023</v>
      </c>
      <c r="AQ39" s="44">
        <f t="shared" si="8"/>
        <v>0.12264529058116241</v>
      </c>
    </row>
    <row r="40" spans="2:43" ht="38.25" x14ac:dyDescent="0.2">
      <c r="B40" s="178" t="s">
        <v>117</v>
      </c>
      <c r="C40" s="21"/>
      <c r="D40" s="22" t="s">
        <v>30</v>
      </c>
      <c r="E40" s="23"/>
      <c r="F40" s="24">
        <v>0</v>
      </c>
      <c r="G40" s="25">
        <f>$F$18</f>
        <v>100</v>
      </c>
      <c r="H40" s="26">
        <f>G40*F40</f>
        <v>0</v>
      </c>
      <c r="I40" s="27"/>
      <c r="J40" s="28">
        <f>+'Proposed Rates'!D38</f>
        <v>-8.2600000000000002E-4</v>
      </c>
      <c r="K40" s="25">
        <f>$F$18</f>
        <v>100</v>
      </c>
      <c r="L40" s="26">
        <f>K40*J40</f>
        <v>-8.2600000000000007E-2</v>
      </c>
      <c r="M40" s="27"/>
      <c r="N40" s="30">
        <f>L40-H40</f>
        <v>-8.2600000000000007E-2</v>
      </c>
      <c r="O40" s="31" t="str">
        <f>IF((H40)=0,"",(N40/H40))</f>
        <v/>
      </c>
      <c r="Q40" s="28"/>
      <c r="R40" s="25">
        <f>$F$18</f>
        <v>100</v>
      </c>
      <c r="S40" s="26">
        <f>R40*Q40</f>
        <v>0</v>
      </c>
      <c r="T40" s="27"/>
      <c r="U40" s="30">
        <f t="shared" si="1"/>
        <v>8.2600000000000007E-2</v>
      </c>
      <c r="V40" s="31">
        <f t="shared" si="2"/>
        <v>-1</v>
      </c>
      <c r="X40" s="28"/>
      <c r="Y40" s="25">
        <f>$F$18</f>
        <v>100</v>
      </c>
      <c r="Z40" s="26">
        <f>Y40*X40</f>
        <v>0</v>
      </c>
      <c r="AA40" s="27"/>
      <c r="AB40" s="30">
        <f t="shared" si="3"/>
        <v>0</v>
      </c>
      <c r="AC40" s="31" t="str">
        <f t="shared" si="4"/>
        <v/>
      </c>
      <c r="AE40" s="28"/>
      <c r="AF40" s="25">
        <f>$F$18</f>
        <v>100</v>
      </c>
      <c r="AG40" s="26">
        <f>AF40*AE40</f>
        <v>0</v>
      </c>
      <c r="AH40" s="27"/>
      <c r="AI40" s="30">
        <f t="shared" si="5"/>
        <v>0</v>
      </c>
      <c r="AJ40" s="31" t="str">
        <f t="shared" si="6"/>
        <v/>
      </c>
      <c r="AL40" s="28"/>
      <c r="AM40" s="25">
        <f>$F$18</f>
        <v>100</v>
      </c>
      <c r="AN40" s="26">
        <f>AM40*AL40</f>
        <v>0</v>
      </c>
      <c r="AO40" s="27"/>
      <c r="AP40" s="30">
        <f t="shared" si="7"/>
        <v>0</v>
      </c>
      <c r="AQ40" s="31" t="str">
        <f t="shared" si="8"/>
        <v/>
      </c>
    </row>
    <row r="41" spans="2:43" ht="38.25" x14ac:dyDescent="0.2">
      <c r="B41" s="178" t="s">
        <v>116</v>
      </c>
      <c r="C41" s="21"/>
      <c r="D41" s="22" t="s">
        <v>27</v>
      </c>
      <c r="E41" s="23"/>
      <c r="F41" s="24"/>
      <c r="G41" s="25">
        <f t="shared" ref="G41:G43" si="23">$F$18</f>
        <v>100</v>
      </c>
      <c r="H41" s="26">
        <f t="shared" ref="H41:H45" si="24">G41*F41</f>
        <v>0</v>
      </c>
      <c r="I41" s="47"/>
      <c r="J41" s="28">
        <f>+'Proposed Rates'!D52</f>
        <v>0.32</v>
      </c>
      <c r="K41" s="25">
        <v>1</v>
      </c>
      <c r="L41" s="26">
        <f t="shared" ref="L41:L45" si="25">K41*J41</f>
        <v>0.32</v>
      </c>
      <c r="M41" s="48"/>
      <c r="N41" s="30">
        <f t="shared" ref="N41:N45" si="26">L41-H41</f>
        <v>0.32</v>
      </c>
      <c r="O41" s="31" t="str">
        <f t="shared" ref="O41:O65" si="27">IF((H41)=0,"",(N41/H41))</f>
        <v/>
      </c>
      <c r="Q41" s="28"/>
      <c r="R41" s="25">
        <f>+K41</f>
        <v>1</v>
      </c>
      <c r="S41" s="26">
        <f t="shared" ref="S41:S43" si="28">R41*Q41</f>
        <v>0</v>
      </c>
      <c r="T41" s="48"/>
      <c r="U41" s="30">
        <f t="shared" si="1"/>
        <v>-0.32</v>
      </c>
      <c r="V41" s="31">
        <f t="shared" si="2"/>
        <v>-1</v>
      </c>
      <c r="X41" s="28"/>
      <c r="Y41" s="25">
        <f>+R41</f>
        <v>1</v>
      </c>
      <c r="Z41" s="26">
        <f t="shared" ref="Z41:Z43" si="29">Y41*X41</f>
        <v>0</v>
      </c>
      <c r="AA41" s="48"/>
      <c r="AB41" s="30">
        <f t="shared" si="3"/>
        <v>0</v>
      </c>
      <c r="AC41" s="31" t="str">
        <f t="shared" si="4"/>
        <v/>
      </c>
      <c r="AE41" s="28"/>
      <c r="AF41" s="25">
        <f>+Y41</f>
        <v>1</v>
      </c>
      <c r="AG41" s="26">
        <f t="shared" ref="AG41:AG43" si="30">AF41*AE41</f>
        <v>0</v>
      </c>
      <c r="AH41" s="48"/>
      <c r="AI41" s="30">
        <f t="shared" si="5"/>
        <v>0</v>
      </c>
      <c r="AJ41" s="31" t="str">
        <f t="shared" si="6"/>
        <v/>
      </c>
      <c r="AL41" s="28"/>
      <c r="AM41" s="25">
        <f>+AF41</f>
        <v>1</v>
      </c>
      <c r="AN41" s="26">
        <f t="shared" ref="AN41:AN43" si="31">AM41*AL41</f>
        <v>0</v>
      </c>
      <c r="AO41" s="48"/>
      <c r="AP41" s="30">
        <f t="shared" si="7"/>
        <v>0</v>
      </c>
      <c r="AQ41" s="31" t="str">
        <f t="shared" si="8"/>
        <v/>
      </c>
    </row>
    <row r="42" spans="2:43" ht="38.25" x14ac:dyDescent="0.2">
      <c r="B42" s="178" t="s">
        <v>124</v>
      </c>
      <c r="C42" s="21"/>
      <c r="D42" s="22" t="s">
        <v>30</v>
      </c>
      <c r="E42" s="23"/>
      <c r="F42" s="24"/>
      <c r="G42" s="25">
        <f t="shared" si="23"/>
        <v>100</v>
      </c>
      <c r="H42" s="26">
        <f t="shared" si="24"/>
        <v>0</v>
      </c>
      <c r="I42" s="47"/>
      <c r="J42" s="28">
        <f>+'Proposed Rates'!D97</f>
        <v>-1.5089999999999999E-3</v>
      </c>
      <c r="K42" s="25">
        <f t="shared" ref="K42:K43" si="32">$F$18</f>
        <v>100</v>
      </c>
      <c r="L42" s="26">
        <f t="shared" si="25"/>
        <v>-0.15089999999999998</v>
      </c>
      <c r="M42" s="48"/>
      <c r="N42" s="30">
        <f t="shared" si="26"/>
        <v>-0.15089999999999998</v>
      </c>
      <c r="O42" s="31" t="str">
        <f t="shared" si="27"/>
        <v/>
      </c>
      <c r="Q42" s="28"/>
      <c r="R42" s="25">
        <f t="shared" ref="R42:R43" si="33">$F$18</f>
        <v>100</v>
      </c>
      <c r="S42" s="26">
        <f t="shared" si="28"/>
        <v>0</v>
      </c>
      <c r="T42" s="48"/>
      <c r="U42" s="30">
        <f t="shared" si="1"/>
        <v>0.15089999999999998</v>
      </c>
      <c r="V42" s="31">
        <f t="shared" si="2"/>
        <v>-1</v>
      </c>
      <c r="X42" s="28"/>
      <c r="Y42" s="25">
        <f t="shared" ref="Y42:Y43" si="34">$F$18</f>
        <v>100</v>
      </c>
      <c r="Z42" s="26">
        <f t="shared" si="29"/>
        <v>0</v>
      </c>
      <c r="AA42" s="48"/>
      <c r="AB42" s="30">
        <f t="shared" si="3"/>
        <v>0</v>
      </c>
      <c r="AC42" s="31" t="str">
        <f t="shared" si="4"/>
        <v/>
      </c>
      <c r="AE42" s="28"/>
      <c r="AF42" s="25">
        <f t="shared" ref="AF42:AF43" si="35">$F$18</f>
        <v>100</v>
      </c>
      <c r="AG42" s="26">
        <f t="shared" si="30"/>
        <v>0</v>
      </c>
      <c r="AH42" s="48"/>
      <c r="AI42" s="30">
        <f t="shared" si="5"/>
        <v>0</v>
      </c>
      <c r="AJ42" s="31" t="str">
        <f t="shared" si="6"/>
        <v/>
      </c>
      <c r="AL42" s="28"/>
      <c r="AM42" s="25">
        <f t="shared" ref="AM42:AM43" si="36">$F$18</f>
        <v>100</v>
      </c>
      <c r="AN42" s="26">
        <f t="shared" si="31"/>
        <v>0</v>
      </c>
      <c r="AO42" s="48"/>
      <c r="AP42" s="30">
        <f t="shared" si="7"/>
        <v>0</v>
      </c>
      <c r="AQ42" s="31" t="str">
        <f t="shared" si="8"/>
        <v/>
      </c>
    </row>
    <row r="43" spans="2:43" x14ac:dyDescent="0.2">
      <c r="B43" s="46"/>
      <c r="C43" s="21"/>
      <c r="D43" s="22"/>
      <c r="E43" s="23"/>
      <c r="F43" s="24"/>
      <c r="G43" s="25">
        <f t="shared" si="23"/>
        <v>100</v>
      </c>
      <c r="H43" s="26">
        <f t="shared" si="24"/>
        <v>0</v>
      </c>
      <c r="I43" s="47"/>
      <c r="J43" s="28"/>
      <c r="K43" s="25">
        <f t="shared" si="32"/>
        <v>100</v>
      </c>
      <c r="L43" s="26">
        <f t="shared" si="25"/>
        <v>0</v>
      </c>
      <c r="M43" s="48"/>
      <c r="N43" s="30">
        <f t="shared" si="26"/>
        <v>0</v>
      </c>
      <c r="O43" s="31" t="str">
        <f t="shared" si="27"/>
        <v/>
      </c>
      <c r="Q43" s="28"/>
      <c r="R43" s="25">
        <f t="shared" si="33"/>
        <v>100</v>
      </c>
      <c r="S43" s="26">
        <f t="shared" si="28"/>
        <v>0</v>
      </c>
      <c r="T43" s="48"/>
      <c r="U43" s="30">
        <f t="shared" si="1"/>
        <v>0</v>
      </c>
      <c r="V43" s="31" t="str">
        <f t="shared" si="2"/>
        <v/>
      </c>
      <c r="X43" s="28"/>
      <c r="Y43" s="25">
        <f t="shared" si="34"/>
        <v>100</v>
      </c>
      <c r="Z43" s="26">
        <f t="shared" si="29"/>
        <v>0</v>
      </c>
      <c r="AA43" s="48"/>
      <c r="AB43" s="30">
        <f t="shared" si="3"/>
        <v>0</v>
      </c>
      <c r="AC43" s="31" t="str">
        <f t="shared" si="4"/>
        <v/>
      </c>
      <c r="AE43" s="28"/>
      <c r="AF43" s="25">
        <f t="shared" si="35"/>
        <v>100</v>
      </c>
      <c r="AG43" s="26">
        <f t="shared" si="30"/>
        <v>0</v>
      </c>
      <c r="AH43" s="48"/>
      <c r="AI43" s="30">
        <f t="shared" si="5"/>
        <v>0</v>
      </c>
      <c r="AJ43" s="31" t="str">
        <f t="shared" si="6"/>
        <v/>
      </c>
      <c r="AL43" s="28"/>
      <c r="AM43" s="25">
        <f t="shared" si="36"/>
        <v>100</v>
      </c>
      <c r="AN43" s="26">
        <f t="shared" si="31"/>
        <v>0</v>
      </c>
      <c r="AO43" s="48"/>
      <c r="AP43" s="30">
        <f t="shared" si="7"/>
        <v>0</v>
      </c>
      <c r="AQ43" s="31" t="str">
        <f t="shared" si="8"/>
        <v/>
      </c>
    </row>
    <row r="44" spans="2:43" x14ac:dyDescent="0.2">
      <c r="B44" s="49" t="s">
        <v>35</v>
      </c>
      <c r="C44" s="21"/>
      <c r="D44" s="22" t="s">
        <v>30</v>
      </c>
      <c r="E44" s="23"/>
      <c r="F44" s="50">
        <v>6.0000000000000002E-5</v>
      </c>
      <c r="G44" s="51">
        <f>$F$18*(1+F74)</f>
        <v>103.58000000000001</v>
      </c>
      <c r="H44" s="26">
        <f>G44*F44</f>
        <v>6.2148000000000012E-3</v>
      </c>
      <c r="I44" s="27"/>
      <c r="J44" s="52">
        <v>6.9999999999999994E-5</v>
      </c>
      <c r="K44" s="51">
        <f>$F$18*(1+J74)</f>
        <v>103.35000000000001</v>
      </c>
      <c r="L44" s="26">
        <f>K44*J44</f>
        <v>7.2344999999999996E-3</v>
      </c>
      <c r="M44" s="27"/>
      <c r="N44" s="30">
        <f>L44-H44</f>
        <v>1.0196999999999984E-3</v>
      </c>
      <c r="O44" s="31">
        <f>IF((H44)=0,"",(N44/H44))</f>
        <v>0.16407607646263728</v>
      </c>
      <c r="Q44" s="52">
        <f>+J44</f>
        <v>6.9999999999999994E-5</v>
      </c>
      <c r="R44" s="51">
        <f>$F$18*(1+Q74)</f>
        <v>103.35000000000001</v>
      </c>
      <c r="S44" s="26">
        <f>R44*Q44</f>
        <v>7.2344999999999996E-3</v>
      </c>
      <c r="T44" s="27"/>
      <c r="U44" s="30">
        <f t="shared" si="1"/>
        <v>0</v>
      </c>
      <c r="V44" s="31">
        <f t="shared" si="2"/>
        <v>0</v>
      </c>
      <c r="X44" s="52">
        <f>+Q44</f>
        <v>6.9999999999999994E-5</v>
      </c>
      <c r="Y44" s="51">
        <f>$F$18*(1+X74)</f>
        <v>103.35000000000001</v>
      </c>
      <c r="Z44" s="26">
        <f>Y44*X44</f>
        <v>7.2344999999999996E-3</v>
      </c>
      <c r="AA44" s="27"/>
      <c r="AB44" s="30">
        <f t="shared" si="3"/>
        <v>0</v>
      </c>
      <c r="AC44" s="31">
        <f t="shared" si="4"/>
        <v>0</v>
      </c>
      <c r="AE44" s="52">
        <f>+X44</f>
        <v>6.9999999999999994E-5</v>
      </c>
      <c r="AF44" s="51">
        <f>$F$18*(1+AE74)</f>
        <v>103.35000000000001</v>
      </c>
      <c r="AG44" s="26">
        <f>AF44*AE44</f>
        <v>7.2344999999999996E-3</v>
      </c>
      <c r="AH44" s="27"/>
      <c r="AI44" s="30">
        <f t="shared" si="5"/>
        <v>0</v>
      </c>
      <c r="AJ44" s="31">
        <f t="shared" si="6"/>
        <v>0</v>
      </c>
      <c r="AL44" s="52">
        <f>+AE44</f>
        <v>6.9999999999999994E-5</v>
      </c>
      <c r="AM44" s="51">
        <f>$F$18*(1+AL74)</f>
        <v>103.35000000000001</v>
      </c>
      <c r="AN44" s="26">
        <f>AM44*AL44</f>
        <v>7.2344999999999996E-3</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3.5800000000000125</v>
      </c>
      <c r="H45" s="26">
        <f t="shared" si="24"/>
        <v>0.3656612000000013</v>
      </c>
      <c r="I45" s="27"/>
      <c r="J45" s="55">
        <f>0.64*$J$55+0.18*$J$56+0.18*$J$57</f>
        <v>0.10214000000000001</v>
      </c>
      <c r="K45" s="54">
        <f>$F$18*(1+$J$74)-$F$18</f>
        <v>3.3500000000000085</v>
      </c>
      <c r="L45" s="26">
        <f t="shared" si="25"/>
        <v>0.34216900000000089</v>
      </c>
      <c r="M45" s="27"/>
      <c r="N45" s="30">
        <f t="shared" si="26"/>
        <v>-2.3492200000000407E-2</v>
      </c>
      <c r="O45" s="31">
        <f t="shared" si="27"/>
        <v>-6.4245810055866812E-2</v>
      </c>
      <c r="Q45" s="55">
        <f>0.64*$Q$55+0.18*$Q$56+0.18*$Q$57</f>
        <v>0.10214000000000001</v>
      </c>
      <c r="R45" s="54">
        <f>$F$18*(1+Q74)-$F$18</f>
        <v>3.3500000000000085</v>
      </c>
      <c r="S45" s="26">
        <f t="shared" ref="S45" si="37">R45*Q45</f>
        <v>0.34216900000000089</v>
      </c>
      <c r="T45" s="27"/>
      <c r="U45" s="30">
        <f t="shared" si="1"/>
        <v>0</v>
      </c>
      <c r="V45" s="31">
        <f t="shared" si="2"/>
        <v>0</v>
      </c>
      <c r="X45" s="55">
        <f>0.64*$X$55+0.18*$X$56+0.18*$X$57</f>
        <v>0.10214000000000001</v>
      </c>
      <c r="Y45" s="54">
        <f>$F$18*(1+X74)-$F$18</f>
        <v>3.3500000000000085</v>
      </c>
      <c r="Z45" s="26">
        <f t="shared" ref="Z45" si="38">Y45*X45</f>
        <v>0.34216900000000089</v>
      </c>
      <c r="AA45" s="27"/>
      <c r="AB45" s="30">
        <f t="shared" si="3"/>
        <v>0</v>
      </c>
      <c r="AC45" s="31">
        <f t="shared" si="4"/>
        <v>0</v>
      </c>
      <c r="AE45" s="55">
        <f>0.64*$AE$55+0.18*$AE$56+0.18*$AE$57</f>
        <v>0.10214000000000001</v>
      </c>
      <c r="AF45" s="54">
        <f>$F$18*(1+AE74)-$F$18</f>
        <v>3.3500000000000085</v>
      </c>
      <c r="AG45" s="26">
        <f t="shared" ref="AG45" si="39">AF45*AE45</f>
        <v>0.34216900000000089</v>
      </c>
      <c r="AH45" s="27"/>
      <c r="AI45" s="30">
        <f t="shared" si="5"/>
        <v>0</v>
      </c>
      <c r="AJ45" s="31">
        <f t="shared" si="6"/>
        <v>0</v>
      </c>
      <c r="AL45" s="55">
        <f>0.64*$AL$55+0.18*$AL$56+0.18*$AL$57</f>
        <v>0.10214000000000001</v>
      </c>
      <c r="AM45" s="54">
        <f>$F$18*(1+AL74)-$F$18</f>
        <v>3.3500000000000085</v>
      </c>
      <c r="AN45" s="26">
        <f t="shared" ref="AN45" si="40">AM45*AL45</f>
        <v>0.34216900000000089</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13.171876000000001</v>
      </c>
      <c r="I47" s="40"/>
      <c r="J47" s="59"/>
      <c r="K47" s="61"/>
      <c r="L47" s="60">
        <f>SUM(L40:L46)+L39</f>
        <v>16.113903499999999</v>
      </c>
      <c r="M47" s="40"/>
      <c r="N47" s="43">
        <f t="shared" ref="N47:N65" si="41">L47-H47</f>
        <v>2.9420274999999982</v>
      </c>
      <c r="O47" s="44">
        <f t="shared" si="27"/>
        <v>0.22335675647113579</v>
      </c>
      <c r="Q47" s="59"/>
      <c r="R47" s="61"/>
      <c r="S47" s="60">
        <f>SUM(S40:S46)+S39</f>
        <v>19.2294035</v>
      </c>
      <c r="T47" s="40"/>
      <c r="U47" s="43">
        <f t="shared" si="1"/>
        <v>3.1155000000000008</v>
      </c>
      <c r="V47" s="44">
        <f t="shared" si="2"/>
        <v>0.19334235183920526</v>
      </c>
      <c r="X47" s="59"/>
      <c r="Y47" s="61"/>
      <c r="Z47" s="60">
        <f>SUM(Z40:Z46)+Z39</f>
        <v>22.6594035</v>
      </c>
      <c r="AA47" s="40"/>
      <c r="AB47" s="43">
        <f t="shared" si="3"/>
        <v>3.4299999999999997</v>
      </c>
      <c r="AC47" s="44">
        <f t="shared" si="4"/>
        <v>0.17837266767011259</v>
      </c>
      <c r="AE47" s="59"/>
      <c r="AF47" s="61"/>
      <c r="AG47" s="60">
        <f>SUM(AG40:AG46)+AG39</f>
        <v>26.0894035</v>
      </c>
      <c r="AH47" s="40"/>
      <c r="AI47" s="43">
        <f t="shared" si="5"/>
        <v>3.4299999999999997</v>
      </c>
      <c r="AJ47" s="44">
        <f t="shared" si="6"/>
        <v>0.15137203413143685</v>
      </c>
      <c r="AL47" s="59"/>
      <c r="AM47" s="61"/>
      <c r="AN47" s="60">
        <f>SUM(AN40:AN46)+AN39</f>
        <v>29.149403500000002</v>
      </c>
      <c r="AO47" s="40"/>
      <c r="AP47" s="43">
        <f t="shared" si="7"/>
        <v>3.0600000000000023</v>
      </c>
      <c r="AQ47" s="44">
        <f t="shared" si="8"/>
        <v>0.11728899819422864</v>
      </c>
    </row>
    <row r="48" spans="2:43" x14ac:dyDescent="0.2">
      <c r="B48" s="27" t="s">
        <v>39</v>
      </c>
      <c r="C48" s="27"/>
      <c r="D48" s="62" t="s">
        <v>30</v>
      </c>
      <c r="E48" s="63"/>
      <c r="F48" s="28">
        <v>7.7000000000000002E-3</v>
      </c>
      <c r="G48" s="64">
        <f>F18*(1+F74)</f>
        <v>103.58000000000001</v>
      </c>
      <c r="H48" s="26">
        <f>G48*F48</f>
        <v>0.79756600000000011</v>
      </c>
      <c r="I48" s="27"/>
      <c r="J48" s="28">
        <v>7.7000000000000002E-3</v>
      </c>
      <c r="K48" s="65">
        <f>F18*(1+J74)</f>
        <v>103.35000000000001</v>
      </c>
      <c r="L48" s="26">
        <f>K48*J48</f>
        <v>0.79579500000000014</v>
      </c>
      <c r="M48" s="27"/>
      <c r="N48" s="30">
        <f t="shared" si="41"/>
        <v>-1.770999999999967E-3</v>
      </c>
      <c r="O48" s="31">
        <f t="shared" si="27"/>
        <v>-2.2205058891677514E-3</v>
      </c>
      <c r="Q48" s="28">
        <f>+J48</f>
        <v>7.7000000000000002E-3</v>
      </c>
      <c r="R48" s="65">
        <f>$F$18*(1+Q74)</f>
        <v>103.35000000000001</v>
      </c>
      <c r="S48" s="26">
        <f>R48*Q48</f>
        <v>0.79579500000000014</v>
      </c>
      <c r="T48" s="27"/>
      <c r="U48" s="30">
        <f t="shared" si="1"/>
        <v>0</v>
      </c>
      <c r="V48" s="31">
        <f t="shared" si="2"/>
        <v>0</v>
      </c>
      <c r="X48" s="28">
        <f>+Q48</f>
        <v>7.7000000000000002E-3</v>
      </c>
      <c r="Y48" s="65">
        <f>$F$18*(1+X74)</f>
        <v>103.35000000000001</v>
      </c>
      <c r="Z48" s="26">
        <f>Y48*X48</f>
        <v>0.79579500000000014</v>
      </c>
      <c r="AA48" s="27"/>
      <c r="AB48" s="30">
        <f t="shared" si="3"/>
        <v>0</v>
      </c>
      <c r="AC48" s="31">
        <f t="shared" si="4"/>
        <v>0</v>
      </c>
      <c r="AE48" s="28">
        <f>+X48</f>
        <v>7.7000000000000002E-3</v>
      </c>
      <c r="AF48" s="65">
        <f>$F$18*(1+AE74)</f>
        <v>103.35000000000001</v>
      </c>
      <c r="AG48" s="26">
        <f>AF48*AE48</f>
        <v>0.79579500000000014</v>
      </c>
      <c r="AH48" s="27"/>
      <c r="AI48" s="30">
        <f t="shared" si="5"/>
        <v>0</v>
      </c>
      <c r="AJ48" s="31">
        <f t="shared" si="6"/>
        <v>0</v>
      </c>
      <c r="AL48" s="28">
        <f>+AE48</f>
        <v>7.7000000000000002E-3</v>
      </c>
      <c r="AM48" s="65">
        <f>$F$18*(1+AL74)</f>
        <v>103.35000000000001</v>
      </c>
      <c r="AN48" s="26">
        <f>AM48*AL48</f>
        <v>0.79579500000000014</v>
      </c>
      <c r="AO48" s="27"/>
      <c r="AP48" s="30">
        <f t="shared" si="7"/>
        <v>0</v>
      </c>
      <c r="AQ48" s="31">
        <f t="shared" si="8"/>
        <v>0</v>
      </c>
    </row>
    <row r="49" spans="2:43" ht="25.5" x14ac:dyDescent="0.2">
      <c r="B49" s="66" t="s">
        <v>40</v>
      </c>
      <c r="C49" s="27"/>
      <c r="D49" s="62" t="s">
        <v>30</v>
      </c>
      <c r="E49" s="63"/>
      <c r="F49" s="28">
        <v>4.1999999999999997E-3</v>
      </c>
      <c r="G49" s="64">
        <f>G48</f>
        <v>103.58000000000001</v>
      </c>
      <c r="H49" s="26">
        <f>G49*F49</f>
        <v>0.43503600000000003</v>
      </c>
      <c r="I49" s="27"/>
      <c r="J49" s="28">
        <v>4.1999999999999997E-3</v>
      </c>
      <c r="K49" s="65">
        <f>K48</f>
        <v>103.35000000000001</v>
      </c>
      <c r="L49" s="26">
        <f>K49*J49</f>
        <v>0.43407000000000001</v>
      </c>
      <c r="M49" s="27"/>
      <c r="N49" s="30">
        <f t="shared" si="41"/>
        <v>-9.660000000000224E-4</v>
      </c>
      <c r="O49" s="31">
        <f t="shared" si="27"/>
        <v>-2.2205058891678442E-3</v>
      </c>
      <c r="Q49" s="28">
        <f>+J49</f>
        <v>4.1999999999999997E-3</v>
      </c>
      <c r="R49" s="65">
        <f>R48</f>
        <v>103.35000000000001</v>
      </c>
      <c r="S49" s="26">
        <f>R49*Q49</f>
        <v>0.43407000000000001</v>
      </c>
      <c r="T49" s="27"/>
      <c r="U49" s="30">
        <f t="shared" si="1"/>
        <v>0</v>
      </c>
      <c r="V49" s="31">
        <f t="shared" si="2"/>
        <v>0</v>
      </c>
      <c r="X49" s="28">
        <f>+Q49</f>
        <v>4.1999999999999997E-3</v>
      </c>
      <c r="Y49" s="65">
        <f>Y48</f>
        <v>103.35000000000001</v>
      </c>
      <c r="Z49" s="26">
        <f>Y49*X49</f>
        <v>0.43407000000000001</v>
      </c>
      <c r="AA49" s="27"/>
      <c r="AB49" s="30">
        <f t="shared" si="3"/>
        <v>0</v>
      </c>
      <c r="AC49" s="31">
        <f t="shared" si="4"/>
        <v>0</v>
      </c>
      <c r="AE49" s="28">
        <f>+X49</f>
        <v>4.1999999999999997E-3</v>
      </c>
      <c r="AF49" s="65">
        <f>AF48</f>
        <v>103.35000000000001</v>
      </c>
      <c r="AG49" s="26">
        <f>AF49*AE49</f>
        <v>0.43407000000000001</v>
      </c>
      <c r="AH49" s="27"/>
      <c r="AI49" s="30">
        <f t="shared" si="5"/>
        <v>0</v>
      </c>
      <c r="AJ49" s="31">
        <f t="shared" si="6"/>
        <v>0</v>
      </c>
      <c r="AL49" s="28">
        <f>+AE49</f>
        <v>4.1999999999999997E-3</v>
      </c>
      <c r="AM49" s="65">
        <f>AM48</f>
        <v>103.35000000000001</v>
      </c>
      <c r="AN49" s="26">
        <f>AM49*AL49</f>
        <v>0.43407000000000001</v>
      </c>
      <c r="AO49" s="27"/>
      <c r="AP49" s="30">
        <f t="shared" si="7"/>
        <v>0</v>
      </c>
      <c r="AQ49" s="31">
        <f t="shared" si="8"/>
        <v>0</v>
      </c>
    </row>
    <row r="50" spans="2:43" ht="25.5" x14ac:dyDescent="0.2">
      <c r="B50" s="56" t="s">
        <v>41</v>
      </c>
      <c r="C50" s="35"/>
      <c r="D50" s="35"/>
      <c r="E50" s="35"/>
      <c r="F50" s="67"/>
      <c r="G50" s="59"/>
      <c r="H50" s="60">
        <f>SUM(H47:H49)</f>
        <v>14.404478000000001</v>
      </c>
      <c r="I50" s="68"/>
      <c r="J50" s="69"/>
      <c r="K50" s="70"/>
      <c r="L50" s="60">
        <f>SUM(L47:L49)</f>
        <v>17.343768499999999</v>
      </c>
      <c r="M50" s="68"/>
      <c r="N50" s="43">
        <f t="shared" si="41"/>
        <v>2.9392904999999985</v>
      </c>
      <c r="O50" s="44">
        <f t="shared" si="27"/>
        <v>0.20405394072593247</v>
      </c>
      <c r="Q50" s="69"/>
      <c r="R50" s="70"/>
      <c r="S50" s="60">
        <f>SUM(S47:S49)</f>
        <v>20.4592685</v>
      </c>
      <c r="T50" s="68"/>
      <c r="U50" s="43">
        <f t="shared" si="1"/>
        <v>3.1155000000000008</v>
      </c>
      <c r="V50" s="44">
        <f t="shared" si="2"/>
        <v>0.17963224082470894</v>
      </c>
      <c r="X50" s="69"/>
      <c r="Y50" s="70"/>
      <c r="Z50" s="60">
        <f>SUM(Z47:Z49)</f>
        <v>23.8892685</v>
      </c>
      <c r="AA50" s="68"/>
      <c r="AB50" s="43">
        <f t="shared" si="3"/>
        <v>3.4299999999999997</v>
      </c>
      <c r="AC50" s="44">
        <f t="shared" si="4"/>
        <v>0.16765017771774193</v>
      </c>
      <c r="AE50" s="69"/>
      <c r="AF50" s="70"/>
      <c r="AG50" s="60">
        <f>SUM(AG47:AG49)</f>
        <v>27.3192685</v>
      </c>
      <c r="AH50" s="68"/>
      <c r="AI50" s="43">
        <f t="shared" si="5"/>
        <v>3.4299999999999997</v>
      </c>
      <c r="AJ50" s="44">
        <f t="shared" si="6"/>
        <v>0.14357911377654781</v>
      </c>
      <c r="AL50" s="69"/>
      <c r="AM50" s="70"/>
      <c r="AN50" s="60">
        <f>SUM(AN47:AN49)</f>
        <v>30.379268500000002</v>
      </c>
      <c r="AO50" s="68"/>
      <c r="AP50" s="43">
        <f t="shared" si="7"/>
        <v>3.0600000000000023</v>
      </c>
      <c r="AQ50" s="44">
        <f t="shared" si="8"/>
        <v>0.11200885558118082</v>
      </c>
    </row>
    <row r="51" spans="2:43" ht="25.5" x14ac:dyDescent="0.2">
      <c r="B51" s="71" t="s">
        <v>42</v>
      </c>
      <c r="C51" s="21"/>
      <c r="D51" s="22" t="s">
        <v>30</v>
      </c>
      <c r="E51" s="23"/>
      <c r="F51" s="72">
        <v>4.4000000000000003E-3</v>
      </c>
      <c r="G51" s="64">
        <f>G49</f>
        <v>103.58000000000001</v>
      </c>
      <c r="H51" s="73">
        <f t="shared" ref="H51:H57" si="42">G51*F51</f>
        <v>0.4557520000000001</v>
      </c>
      <c r="I51" s="27"/>
      <c r="J51" s="72">
        <v>4.4000000000000003E-3</v>
      </c>
      <c r="K51" s="65">
        <f>K49</f>
        <v>103.35000000000001</v>
      </c>
      <c r="L51" s="73">
        <f t="shared" ref="L51:L57" si="43">K51*J51</f>
        <v>0.45474000000000009</v>
      </c>
      <c r="M51" s="27"/>
      <c r="N51" s="30">
        <f t="shared" si="41"/>
        <v>-1.0120000000000129E-3</v>
      </c>
      <c r="O51" s="74">
        <f t="shared" si="27"/>
        <v>-2.2205058891678208E-3</v>
      </c>
      <c r="Q51" s="72">
        <f>+J51</f>
        <v>4.4000000000000003E-3</v>
      </c>
      <c r="R51" s="65">
        <f>R49</f>
        <v>103.35000000000001</v>
      </c>
      <c r="S51" s="73">
        <f t="shared" ref="S51:S57" si="44">R51*Q51</f>
        <v>0.45474000000000009</v>
      </c>
      <c r="T51" s="27"/>
      <c r="U51" s="30">
        <f t="shared" si="1"/>
        <v>0</v>
      </c>
      <c r="V51" s="74">
        <f t="shared" si="2"/>
        <v>0</v>
      </c>
      <c r="X51" s="72">
        <f>+Q51</f>
        <v>4.4000000000000003E-3</v>
      </c>
      <c r="Y51" s="65">
        <f>Y49</f>
        <v>103.35000000000001</v>
      </c>
      <c r="Z51" s="73">
        <f t="shared" ref="Z51:Z57" si="45">Y51*X51</f>
        <v>0.45474000000000009</v>
      </c>
      <c r="AA51" s="27"/>
      <c r="AB51" s="30">
        <f t="shared" si="3"/>
        <v>0</v>
      </c>
      <c r="AC51" s="74">
        <f t="shared" si="4"/>
        <v>0</v>
      </c>
      <c r="AE51" s="72">
        <f>+X51</f>
        <v>4.4000000000000003E-3</v>
      </c>
      <c r="AF51" s="65">
        <f>AF49</f>
        <v>103.35000000000001</v>
      </c>
      <c r="AG51" s="73">
        <f t="shared" ref="AG51:AG57" si="46">AF51*AE51</f>
        <v>0.45474000000000009</v>
      </c>
      <c r="AH51" s="27"/>
      <c r="AI51" s="30">
        <f t="shared" si="5"/>
        <v>0</v>
      </c>
      <c r="AJ51" s="74">
        <f t="shared" si="6"/>
        <v>0</v>
      </c>
      <c r="AL51" s="72">
        <f>+AE51</f>
        <v>4.4000000000000003E-3</v>
      </c>
      <c r="AM51" s="65">
        <f>AM49</f>
        <v>103.35000000000001</v>
      </c>
      <c r="AN51" s="73">
        <f t="shared" ref="AN51:AN57" si="47">AM51*AL51</f>
        <v>0.45474000000000009</v>
      </c>
      <c r="AO51" s="27"/>
      <c r="AP51" s="30">
        <f t="shared" si="7"/>
        <v>0</v>
      </c>
      <c r="AQ51" s="74">
        <f t="shared" si="8"/>
        <v>0</v>
      </c>
    </row>
    <row r="52" spans="2:43" ht="25.5" x14ac:dyDescent="0.2">
      <c r="B52" s="71" t="s">
        <v>43</v>
      </c>
      <c r="C52" s="21"/>
      <c r="D52" s="22" t="s">
        <v>30</v>
      </c>
      <c r="E52" s="23"/>
      <c r="F52" s="72">
        <v>1.2999999999999999E-3</v>
      </c>
      <c r="G52" s="64">
        <f>G49</f>
        <v>103.58000000000001</v>
      </c>
      <c r="H52" s="73">
        <f t="shared" si="42"/>
        <v>0.13465400000000002</v>
      </c>
      <c r="I52" s="27"/>
      <c r="J52" s="72">
        <v>1.2999999999999999E-3</v>
      </c>
      <c r="K52" s="65">
        <f>K49</f>
        <v>103.35000000000001</v>
      </c>
      <c r="L52" s="73">
        <f t="shared" si="43"/>
        <v>0.134355</v>
      </c>
      <c r="M52" s="27"/>
      <c r="N52" s="30">
        <f t="shared" si="41"/>
        <v>-2.9900000000002147E-4</v>
      </c>
      <c r="O52" s="74">
        <f t="shared" si="27"/>
        <v>-2.2205058891679522E-3</v>
      </c>
      <c r="Q52" s="72">
        <f>+J52</f>
        <v>1.2999999999999999E-3</v>
      </c>
      <c r="R52" s="65">
        <f>R49</f>
        <v>103.35000000000001</v>
      </c>
      <c r="S52" s="73">
        <f t="shared" si="44"/>
        <v>0.134355</v>
      </c>
      <c r="T52" s="27"/>
      <c r="U52" s="30">
        <f t="shared" si="1"/>
        <v>0</v>
      </c>
      <c r="V52" s="74">
        <f t="shared" si="2"/>
        <v>0</v>
      </c>
      <c r="X52" s="72">
        <f>+Q52</f>
        <v>1.2999999999999999E-3</v>
      </c>
      <c r="Y52" s="65">
        <f>Y49</f>
        <v>103.35000000000001</v>
      </c>
      <c r="Z52" s="73">
        <f t="shared" si="45"/>
        <v>0.134355</v>
      </c>
      <c r="AA52" s="27"/>
      <c r="AB52" s="30">
        <f t="shared" si="3"/>
        <v>0</v>
      </c>
      <c r="AC52" s="74">
        <f t="shared" si="4"/>
        <v>0</v>
      </c>
      <c r="AE52" s="72">
        <f>+X52</f>
        <v>1.2999999999999999E-3</v>
      </c>
      <c r="AF52" s="65">
        <f>AF49</f>
        <v>103.35000000000001</v>
      </c>
      <c r="AG52" s="73">
        <f t="shared" si="46"/>
        <v>0.134355</v>
      </c>
      <c r="AH52" s="27"/>
      <c r="AI52" s="30">
        <f t="shared" si="5"/>
        <v>0</v>
      </c>
      <c r="AJ52" s="74">
        <f t="shared" si="6"/>
        <v>0</v>
      </c>
      <c r="AL52" s="72">
        <f>+AE52</f>
        <v>1.2999999999999999E-3</v>
      </c>
      <c r="AM52" s="65">
        <f>AM49</f>
        <v>103.35000000000001</v>
      </c>
      <c r="AN52" s="73">
        <f t="shared" si="47"/>
        <v>0.134355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v>
      </c>
      <c r="H54" s="73">
        <f t="shared" si="42"/>
        <v>0.69399999999999995</v>
      </c>
      <c r="I54" s="27"/>
      <c r="J54" s="72">
        <f>+F54</f>
        <v>6.94E-3</v>
      </c>
      <c r="K54" s="76">
        <f>$F$18</f>
        <v>100</v>
      </c>
      <c r="L54" s="73">
        <f t="shared" si="43"/>
        <v>0.69399999999999995</v>
      </c>
      <c r="M54" s="27"/>
      <c r="N54" s="30">
        <f t="shared" si="41"/>
        <v>0</v>
      </c>
      <c r="O54" s="74">
        <f t="shared" si="27"/>
        <v>0</v>
      </c>
      <c r="Q54" s="72">
        <f>+J54</f>
        <v>6.94E-3</v>
      </c>
      <c r="R54" s="76">
        <f>$F$18</f>
        <v>100</v>
      </c>
      <c r="S54" s="73">
        <f t="shared" si="44"/>
        <v>0.69399999999999995</v>
      </c>
      <c r="T54" s="27"/>
      <c r="U54" s="30">
        <f t="shared" si="1"/>
        <v>0</v>
      </c>
      <c r="V54" s="74">
        <f t="shared" si="2"/>
        <v>0</v>
      </c>
      <c r="X54" s="72">
        <f>+Q54</f>
        <v>6.94E-3</v>
      </c>
      <c r="Y54" s="76">
        <f>$F$18</f>
        <v>100</v>
      </c>
      <c r="Z54" s="73">
        <f t="shared" si="45"/>
        <v>0.69399999999999995</v>
      </c>
      <c r="AA54" s="27"/>
      <c r="AB54" s="30">
        <f t="shared" si="3"/>
        <v>0</v>
      </c>
      <c r="AC54" s="74">
        <f t="shared" si="4"/>
        <v>0</v>
      </c>
      <c r="AE54" s="72">
        <f>+X54</f>
        <v>6.94E-3</v>
      </c>
      <c r="AF54" s="76">
        <f>$F$18</f>
        <v>100</v>
      </c>
      <c r="AG54" s="73">
        <f t="shared" si="46"/>
        <v>0.69399999999999995</v>
      </c>
      <c r="AH54" s="27"/>
      <c r="AI54" s="30">
        <f t="shared" si="5"/>
        <v>0</v>
      </c>
      <c r="AJ54" s="74">
        <f t="shared" si="6"/>
        <v>0</v>
      </c>
      <c r="AL54" s="72">
        <f>+AE54</f>
        <v>6.94E-3</v>
      </c>
      <c r="AM54" s="76">
        <f>$F$18</f>
        <v>100</v>
      </c>
      <c r="AN54" s="73">
        <f t="shared" si="47"/>
        <v>0.69399999999999995</v>
      </c>
      <c r="AO54" s="27"/>
      <c r="AP54" s="30">
        <f t="shared" si="7"/>
        <v>0</v>
      </c>
      <c r="AQ54" s="74">
        <f t="shared" si="8"/>
        <v>0</v>
      </c>
    </row>
    <row r="55" spans="2:43" x14ac:dyDescent="0.2">
      <c r="B55" s="49" t="s">
        <v>46</v>
      </c>
      <c r="C55" s="21"/>
      <c r="D55" s="22"/>
      <c r="E55" s="23"/>
      <c r="F55" s="72">
        <v>0.08</v>
      </c>
      <c r="G55" s="77">
        <f>0.64*$F$18</f>
        <v>64</v>
      </c>
      <c r="H55" s="73">
        <f t="shared" si="42"/>
        <v>5.12</v>
      </c>
      <c r="I55" s="27"/>
      <c r="J55" s="72">
        <v>0.08</v>
      </c>
      <c r="K55" s="77">
        <f>$G$55</f>
        <v>64</v>
      </c>
      <c r="L55" s="73">
        <f t="shared" si="43"/>
        <v>5.12</v>
      </c>
      <c r="M55" s="27"/>
      <c r="N55" s="30">
        <f t="shared" si="41"/>
        <v>0</v>
      </c>
      <c r="O55" s="74">
        <f t="shared" si="27"/>
        <v>0</v>
      </c>
      <c r="Q55" s="72">
        <v>0.08</v>
      </c>
      <c r="R55" s="77">
        <f>$G$55</f>
        <v>64</v>
      </c>
      <c r="S55" s="73">
        <f t="shared" si="44"/>
        <v>5.12</v>
      </c>
      <c r="T55" s="27"/>
      <c r="U55" s="30">
        <f t="shared" si="1"/>
        <v>0</v>
      </c>
      <c r="V55" s="74">
        <f t="shared" si="2"/>
        <v>0</v>
      </c>
      <c r="X55" s="72">
        <v>0.08</v>
      </c>
      <c r="Y55" s="77">
        <f>$G$55</f>
        <v>64</v>
      </c>
      <c r="Z55" s="73">
        <f t="shared" si="45"/>
        <v>5.12</v>
      </c>
      <c r="AA55" s="27"/>
      <c r="AB55" s="30">
        <f t="shared" si="3"/>
        <v>0</v>
      </c>
      <c r="AC55" s="74">
        <f t="shared" si="4"/>
        <v>0</v>
      </c>
      <c r="AE55" s="72">
        <v>0.08</v>
      </c>
      <c r="AF55" s="77">
        <f>$G$55</f>
        <v>64</v>
      </c>
      <c r="AG55" s="73">
        <f t="shared" si="46"/>
        <v>5.12</v>
      </c>
      <c r="AH55" s="27"/>
      <c r="AI55" s="30">
        <f t="shared" si="5"/>
        <v>0</v>
      </c>
      <c r="AJ55" s="74">
        <f t="shared" si="6"/>
        <v>0</v>
      </c>
      <c r="AL55" s="72">
        <v>0.08</v>
      </c>
      <c r="AM55" s="77">
        <f>$G$55</f>
        <v>64</v>
      </c>
      <c r="AN55" s="73">
        <f t="shared" si="47"/>
        <v>5.12</v>
      </c>
      <c r="AO55" s="27"/>
      <c r="AP55" s="30">
        <f t="shared" si="7"/>
        <v>0</v>
      </c>
      <c r="AQ55" s="74">
        <f t="shared" si="8"/>
        <v>0</v>
      </c>
    </row>
    <row r="56" spans="2:43" x14ac:dyDescent="0.2">
      <c r="B56" s="49" t="s">
        <v>47</v>
      </c>
      <c r="C56" s="21"/>
      <c r="D56" s="22"/>
      <c r="E56" s="23"/>
      <c r="F56" s="72">
        <v>0.122</v>
      </c>
      <c r="G56" s="77">
        <f>0.18*$F$18</f>
        <v>18</v>
      </c>
      <c r="H56" s="73">
        <f t="shared" si="42"/>
        <v>2.1959999999999997</v>
      </c>
      <c r="I56" s="27"/>
      <c r="J56" s="72">
        <v>0.122</v>
      </c>
      <c r="K56" s="77">
        <f>$G$56</f>
        <v>18</v>
      </c>
      <c r="L56" s="73">
        <f t="shared" si="43"/>
        <v>2.1959999999999997</v>
      </c>
      <c r="M56" s="27"/>
      <c r="N56" s="30">
        <f t="shared" si="41"/>
        <v>0</v>
      </c>
      <c r="O56" s="74">
        <f t="shared" si="27"/>
        <v>0</v>
      </c>
      <c r="Q56" s="72">
        <v>0.122</v>
      </c>
      <c r="R56" s="77">
        <f>$G$56</f>
        <v>18</v>
      </c>
      <c r="S56" s="73">
        <f t="shared" si="44"/>
        <v>2.1959999999999997</v>
      </c>
      <c r="T56" s="27"/>
      <c r="U56" s="30">
        <f t="shared" si="1"/>
        <v>0</v>
      </c>
      <c r="V56" s="74">
        <f t="shared" si="2"/>
        <v>0</v>
      </c>
      <c r="X56" s="72">
        <v>0.122</v>
      </c>
      <c r="Y56" s="77">
        <f>$G$56</f>
        <v>18</v>
      </c>
      <c r="Z56" s="73">
        <f t="shared" si="45"/>
        <v>2.1959999999999997</v>
      </c>
      <c r="AA56" s="27"/>
      <c r="AB56" s="30">
        <f t="shared" si="3"/>
        <v>0</v>
      </c>
      <c r="AC56" s="74">
        <f t="shared" si="4"/>
        <v>0</v>
      </c>
      <c r="AE56" s="72">
        <v>0.122</v>
      </c>
      <c r="AF56" s="77">
        <f>$G$56</f>
        <v>18</v>
      </c>
      <c r="AG56" s="73">
        <f t="shared" si="46"/>
        <v>2.1959999999999997</v>
      </c>
      <c r="AH56" s="27"/>
      <c r="AI56" s="30">
        <f t="shared" si="5"/>
        <v>0</v>
      </c>
      <c r="AJ56" s="74">
        <f t="shared" si="6"/>
        <v>0</v>
      </c>
      <c r="AL56" s="72">
        <v>0.122</v>
      </c>
      <c r="AM56" s="77">
        <f>$G$56</f>
        <v>18</v>
      </c>
      <c r="AN56" s="73">
        <f t="shared" si="47"/>
        <v>2.1959999999999997</v>
      </c>
      <c r="AO56" s="27"/>
      <c r="AP56" s="30">
        <f t="shared" si="7"/>
        <v>0</v>
      </c>
      <c r="AQ56" s="74">
        <f t="shared" si="8"/>
        <v>0</v>
      </c>
    </row>
    <row r="57" spans="2:43" x14ac:dyDescent="0.2">
      <c r="B57" s="11" t="s">
        <v>48</v>
      </c>
      <c r="C57" s="21"/>
      <c r="D57" s="22"/>
      <c r="E57" s="23"/>
      <c r="F57" s="72">
        <v>0.161</v>
      </c>
      <c r="G57" s="77">
        <f>0.18*$F$18</f>
        <v>18</v>
      </c>
      <c r="H57" s="73">
        <f t="shared" si="42"/>
        <v>2.8980000000000001</v>
      </c>
      <c r="I57" s="27"/>
      <c r="J57" s="72">
        <v>0.161</v>
      </c>
      <c r="K57" s="77">
        <f>$G$57</f>
        <v>18</v>
      </c>
      <c r="L57" s="73">
        <f t="shared" si="43"/>
        <v>2.8980000000000001</v>
      </c>
      <c r="M57" s="27"/>
      <c r="N57" s="30">
        <f t="shared" si="41"/>
        <v>0</v>
      </c>
      <c r="O57" s="74">
        <f t="shared" si="27"/>
        <v>0</v>
      </c>
      <c r="Q57" s="72">
        <v>0.161</v>
      </c>
      <c r="R57" s="77">
        <f>$G$57</f>
        <v>18</v>
      </c>
      <c r="S57" s="73">
        <f t="shared" si="44"/>
        <v>2.8980000000000001</v>
      </c>
      <c r="T57" s="27"/>
      <c r="U57" s="30">
        <f t="shared" si="1"/>
        <v>0</v>
      </c>
      <c r="V57" s="74">
        <f t="shared" si="2"/>
        <v>0</v>
      </c>
      <c r="X57" s="72">
        <v>0.161</v>
      </c>
      <c r="Y57" s="77">
        <f>$G$57</f>
        <v>18</v>
      </c>
      <c r="Z57" s="73">
        <f t="shared" si="45"/>
        <v>2.8980000000000001</v>
      </c>
      <c r="AA57" s="27"/>
      <c r="AB57" s="30">
        <f t="shared" si="3"/>
        <v>0</v>
      </c>
      <c r="AC57" s="74">
        <f t="shared" si="4"/>
        <v>0</v>
      </c>
      <c r="AE57" s="72">
        <v>0.161</v>
      </c>
      <c r="AF57" s="77">
        <f>$G$57</f>
        <v>18</v>
      </c>
      <c r="AG57" s="73">
        <f t="shared" si="46"/>
        <v>2.8980000000000001</v>
      </c>
      <c r="AH57" s="27"/>
      <c r="AI57" s="30">
        <f t="shared" si="5"/>
        <v>0</v>
      </c>
      <c r="AJ57" s="74">
        <f t="shared" si="6"/>
        <v>0</v>
      </c>
      <c r="AL57" s="72">
        <v>0.161</v>
      </c>
      <c r="AM57" s="77">
        <f>$G$57</f>
        <v>18</v>
      </c>
      <c r="AN57" s="73">
        <f t="shared" si="47"/>
        <v>2.8980000000000001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100</v>
      </c>
      <c r="H58" s="73">
        <f>G58*F58</f>
        <v>9.4</v>
      </c>
      <c r="I58" s="83"/>
      <c r="J58" s="72">
        <v>9.4E-2</v>
      </c>
      <c r="K58" s="82">
        <f>$G$58</f>
        <v>100</v>
      </c>
      <c r="L58" s="73">
        <f>K58*J58</f>
        <v>9.4</v>
      </c>
      <c r="M58" s="83"/>
      <c r="N58" s="84">
        <f t="shared" si="41"/>
        <v>0</v>
      </c>
      <c r="O58" s="74">
        <f t="shared" si="27"/>
        <v>0</v>
      </c>
      <c r="Q58" s="72">
        <v>9.4E-2</v>
      </c>
      <c r="R58" s="82">
        <f>$G$58</f>
        <v>100</v>
      </c>
      <c r="S58" s="73">
        <f>R58*Q58</f>
        <v>9.4</v>
      </c>
      <c r="T58" s="83"/>
      <c r="U58" s="84">
        <f t="shared" si="1"/>
        <v>0</v>
      </c>
      <c r="V58" s="74">
        <f t="shared" si="2"/>
        <v>0</v>
      </c>
      <c r="X58" s="72">
        <v>9.4E-2</v>
      </c>
      <c r="Y58" s="82">
        <f>$G$58</f>
        <v>100</v>
      </c>
      <c r="Z58" s="73">
        <f>Y58*X58</f>
        <v>9.4</v>
      </c>
      <c r="AA58" s="83"/>
      <c r="AB58" s="84">
        <f t="shared" si="3"/>
        <v>0</v>
      </c>
      <c r="AC58" s="74">
        <f t="shared" si="4"/>
        <v>0</v>
      </c>
      <c r="AE58" s="72">
        <v>9.4E-2</v>
      </c>
      <c r="AF58" s="82">
        <f>$G$58</f>
        <v>100</v>
      </c>
      <c r="AG58" s="73">
        <f>AF58*AE58</f>
        <v>9.4</v>
      </c>
      <c r="AH58" s="83"/>
      <c r="AI58" s="84">
        <f t="shared" si="5"/>
        <v>0</v>
      </c>
      <c r="AJ58" s="74">
        <f t="shared" si="6"/>
        <v>0</v>
      </c>
      <c r="AL58" s="72">
        <v>9.4E-2</v>
      </c>
      <c r="AM58" s="82">
        <f>$G$58</f>
        <v>100</v>
      </c>
      <c r="AN58" s="73">
        <f>AM58*AL58</f>
        <v>9.4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26.152884</v>
      </c>
      <c r="I61" s="100"/>
      <c r="J61" s="101"/>
      <c r="K61" s="101"/>
      <c r="L61" s="99">
        <f>SUM(L51:L57,L50)</f>
        <v>29.090863499999998</v>
      </c>
      <c r="M61" s="102"/>
      <c r="N61" s="103">
        <f t="shared" ref="N61" si="48">L61-H61</f>
        <v>2.9379794999999973</v>
      </c>
      <c r="O61" s="104">
        <f t="shared" ref="O61" si="49">IF((H61)=0,"",(N61/H61))</f>
        <v>0.11233864303455011</v>
      </c>
      <c r="Q61" s="101"/>
      <c r="R61" s="101"/>
      <c r="S61" s="103">
        <f>SUM(S51:S57,S50)</f>
        <v>32.206363500000002</v>
      </c>
      <c r="T61" s="102"/>
      <c r="U61" s="103">
        <f t="shared" si="1"/>
        <v>3.1155000000000044</v>
      </c>
      <c r="V61" s="104">
        <f>IF((L61)=0,"",(U61/L61))</f>
        <v>0.10709548033869826</v>
      </c>
      <c r="X61" s="101"/>
      <c r="Y61" s="101"/>
      <c r="Z61" s="103">
        <f>SUM(Z51:Z57,Z50)</f>
        <v>35.636363500000002</v>
      </c>
      <c r="AA61" s="102"/>
      <c r="AB61" s="103">
        <f t="shared" si="3"/>
        <v>3.4299999999999997</v>
      </c>
      <c r="AC61" s="104">
        <f>IF((S61)=0,"",(AB61/S61))</f>
        <v>0.10650069201386241</v>
      </c>
      <c r="AE61" s="101"/>
      <c r="AF61" s="101"/>
      <c r="AG61" s="103">
        <f>SUM(AG51:AG57,AG50)</f>
        <v>39.066363500000001</v>
      </c>
      <c r="AH61" s="102"/>
      <c r="AI61" s="103">
        <f t="shared" ref="AI61:AI65" si="50">AG61-Z61</f>
        <v>3.4299999999999997</v>
      </c>
      <c r="AJ61" s="104">
        <f>IF((Z61)=0,"",(AI61/Z61))</f>
        <v>9.6250000368303557E-2</v>
      </c>
      <c r="AL61" s="101"/>
      <c r="AM61" s="101"/>
      <c r="AN61" s="103">
        <f>SUM(AN51:AN57,AN50)</f>
        <v>42.126363500000004</v>
      </c>
      <c r="AO61" s="102"/>
      <c r="AP61" s="103">
        <f t="shared" ref="AP61:AP65" si="51">AN61-AG61</f>
        <v>3.0600000000000023</v>
      </c>
      <c r="AQ61" s="104">
        <f>IF((AG61)=0,"",(AP61/AG61))</f>
        <v>7.8328252897150313E-2</v>
      </c>
    </row>
    <row r="62" spans="2:43" x14ac:dyDescent="0.2">
      <c r="B62" s="105" t="s">
        <v>52</v>
      </c>
      <c r="C62" s="21"/>
      <c r="D62" s="21"/>
      <c r="E62" s="21"/>
      <c r="F62" s="106">
        <v>0.13</v>
      </c>
      <c r="G62" s="107"/>
      <c r="H62" s="108">
        <f>H61*F62</f>
        <v>3.3998749200000002</v>
      </c>
      <c r="I62" s="109"/>
      <c r="J62" s="110">
        <v>0.13</v>
      </c>
      <c r="K62" s="109"/>
      <c r="L62" s="111">
        <f>L61*J62</f>
        <v>3.7818122549999997</v>
      </c>
      <c r="M62" s="112"/>
      <c r="N62" s="113">
        <f t="shared" si="41"/>
        <v>0.38193733499999949</v>
      </c>
      <c r="O62" s="114">
        <f t="shared" si="27"/>
        <v>0.11233864303455006</v>
      </c>
      <c r="Q62" s="110">
        <v>0.13</v>
      </c>
      <c r="R62" s="109"/>
      <c r="S62" s="111">
        <f>S61*Q62</f>
        <v>4.1868272550000007</v>
      </c>
      <c r="T62" s="112"/>
      <c r="U62" s="113">
        <f t="shared" si="1"/>
        <v>0.40501500000000101</v>
      </c>
      <c r="V62" s="114">
        <f t="shared" ref="V62:V71" si="52">IF((L62)=0,"",(U62/L62))</f>
        <v>0.10709548033869837</v>
      </c>
      <c r="X62" s="110">
        <v>0.13</v>
      </c>
      <c r="Y62" s="109"/>
      <c r="Z62" s="111">
        <f>Z61*X62</f>
        <v>4.6327272550000007</v>
      </c>
      <c r="AA62" s="112"/>
      <c r="AB62" s="113">
        <f t="shared" si="3"/>
        <v>0.44589999999999996</v>
      </c>
      <c r="AC62" s="114">
        <f t="shared" ref="AC62:AC71" si="53">IF((S62)=0,"",(AB62/S62))</f>
        <v>0.10650069201386239</v>
      </c>
      <c r="AE62" s="110">
        <v>0.13</v>
      </c>
      <c r="AF62" s="109"/>
      <c r="AG62" s="111">
        <f>AG61*AE62</f>
        <v>5.0786272550000007</v>
      </c>
      <c r="AH62" s="112"/>
      <c r="AI62" s="113">
        <f t="shared" si="50"/>
        <v>0.44589999999999996</v>
      </c>
      <c r="AJ62" s="114">
        <f t="shared" ref="AJ62:AJ71" si="54">IF((Z62)=0,"",(AI62/Z62))</f>
        <v>9.6250000368303557E-2</v>
      </c>
      <c r="AL62" s="110">
        <v>0.13</v>
      </c>
      <c r="AM62" s="109"/>
      <c r="AN62" s="111">
        <f>AN61*AL62</f>
        <v>5.4764272550000008</v>
      </c>
      <c r="AO62" s="112"/>
      <c r="AP62" s="113">
        <f t="shared" si="51"/>
        <v>0.39780000000000015</v>
      </c>
      <c r="AQ62" s="114">
        <f t="shared" ref="AQ62:AQ71" si="55">IF((AG62)=0,"",(AP62/AG62))</f>
        <v>7.8328252897150272E-2</v>
      </c>
    </row>
    <row r="63" spans="2:43" x14ac:dyDescent="0.2">
      <c r="B63" s="115" t="s">
        <v>53</v>
      </c>
      <c r="C63" s="21"/>
      <c r="D63" s="21"/>
      <c r="E63" s="21"/>
      <c r="F63" s="116"/>
      <c r="G63" s="107"/>
      <c r="H63" s="108">
        <f>H61+H62</f>
        <v>29.552758920000002</v>
      </c>
      <c r="I63" s="109"/>
      <c r="J63" s="109"/>
      <c r="K63" s="109"/>
      <c r="L63" s="111">
        <f>L61+L62</f>
        <v>32.872675754999996</v>
      </c>
      <c r="M63" s="112"/>
      <c r="N63" s="113">
        <f t="shared" si="41"/>
        <v>3.3199168349999937</v>
      </c>
      <c r="O63" s="114">
        <f t="shared" si="27"/>
        <v>0.11233864303455</v>
      </c>
      <c r="Q63" s="109"/>
      <c r="R63" s="109"/>
      <c r="S63" s="111">
        <f>S61+S62</f>
        <v>36.393190755000006</v>
      </c>
      <c r="T63" s="112"/>
      <c r="U63" s="113">
        <f t="shared" si="1"/>
        <v>3.5205150000000103</v>
      </c>
      <c r="V63" s="114">
        <f t="shared" si="52"/>
        <v>0.10709548033869842</v>
      </c>
      <c r="X63" s="109"/>
      <c r="Y63" s="109"/>
      <c r="Z63" s="111">
        <f>Z61+Z62</f>
        <v>40.269090755000001</v>
      </c>
      <c r="AA63" s="112"/>
      <c r="AB63" s="113">
        <f t="shared" si="3"/>
        <v>3.8758999999999943</v>
      </c>
      <c r="AC63" s="114">
        <f t="shared" si="53"/>
        <v>0.10650069201386224</v>
      </c>
      <c r="AE63" s="109"/>
      <c r="AF63" s="109"/>
      <c r="AG63" s="111">
        <f>AG61+AG62</f>
        <v>44.144990755000002</v>
      </c>
      <c r="AH63" s="112"/>
      <c r="AI63" s="113">
        <f t="shared" si="50"/>
        <v>3.8759000000000015</v>
      </c>
      <c r="AJ63" s="114">
        <f t="shared" si="54"/>
        <v>9.6250000368303612E-2</v>
      </c>
      <c r="AL63" s="109"/>
      <c r="AM63" s="109"/>
      <c r="AN63" s="111">
        <f>AN61+AN62</f>
        <v>47.602790755000001</v>
      </c>
      <c r="AO63" s="112"/>
      <c r="AP63" s="113">
        <f t="shared" si="51"/>
        <v>3.4577999999999989</v>
      </c>
      <c r="AQ63" s="114">
        <f t="shared" si="55"/>
        <v>7.832825289715023E-2</v>
      </c>
    </row>
    <row r="64" spans="2:43" ht="15.75" customHeight="1" x14ac:dyDescent="0.2">
      <c r="B64" s="268" t="s">
        <v>54</v>
      </c>
      <c r="C64" s="268"/>
      <c r="D64" s="268"/>
      <c r="E64" s="21"/>
      <c r="F64" s="116"/>
      <c r="G64" s="107"/>
      <c r="H64" s="117">
        <f>ROUND(-H63*10%,2)</f>
        <v>-2.96</v>
      </c>
      <c r="I64" s="109"/>
      <c r="J64" s="109"/>
      <c r="K64" s="109"/>
      <c r="L64" s="118">
        <f>ROUND(-L63*10%,2)</f>
        <v>-3.29</v>
      </c>
      <c r="M64" s="112"/>
      <c r="N64" s="118">
        <f t="shared" si="41"/>
        <v>-0.33000000000000007</v>
      </c>
      <c r="O64" s="119">
        <f t="shared" si="27"/>
        <v>0.11148648648648651</v>
      </c>
      <c r="Q64" s="109"/>
      <c r="R64" s="109"/>
      <c r="S64" s="118">
        <f>ROUND(-S63*10%,2)</f>
        <v>-3.64</v>
      </c>
      <c r="T64" s="112"/>
      <c r="U64" s="118">
        <f t="shared" si="1"/>
        <v>-0.35000000000000009</v>
      </c>
      <c r="V64" s="119">
        <f t="shared" si="52"/>
        <v>0.10638297872340428</v>
      </c>
      <c r="X64" s="109"/>
      <c r="Y64" s="109"/>
      <c r="Z64" s="118">
        <f>ROUND(-Z63*10%,2)</f>
        <v>-4.03</v>
      </c>
      <c r="AA64" s="112"/>
      <c r="AB64" s="118">
        <f t="shared" si="3"/>
        <v>-0.39000000000000012</v>
      </c>
      <c r="AC64" s="119">
        <f t="shared" si="53"/>
        <v>0.10714285714285718</v>
      </c>
      <c r="AE64" s="109"/>
      <c r="AF64" s="109"/>
      <c r="AG64" s="118">
        <f>ROUND(-AG63*10%,2)</f>
        <v>-4.41</v>
      </c>
      <c r="AH64" s="112"/>
      <c r="AI64" s="118">
        <f t="shared" si="50"/>
        <v>-0.37999999999999989</v>
      </c>
      <c r="AJ64" s="119">
        <f t="shared" si="54"/>
        <v>9.4292803970223299E-2</v>
      </c>
      <c r="AL64" s="109"/>
      <c r="AM64" s="109"/>
      <c r="AN64" s="118">
        <f>ROUND(-AN63*10%,2)</f>
        <v>-4.76</v>
      </c>
      <c r="AO64" s="112"/>
      <c r="AP64" s="118">
        <f t="shared" si="51"/>
        <v>-0.34999999999999964</v>
      </c>
      <c r="AQ64" s="119">
        <f t="shared" si="55"/>
        <v>7.9365079365079277E-2</v>
      </c>
    </row>
    <row r="65" spans="1:43" ht="13.5" thickBot="1" x14ac:dyDescent="0.25">
      <c r="B65" s="269" t="s">
        <v>55</v>
      </c>
      <c r="C65" s="269"/>
      <c r="D65" s="269"/>
      <c r="E65" s="120"/>
      <c r="F65" s="121"/>
      <c r="G65" s="122"/>
      <c r="H65" s="123">
        <f>H63+H64</f>
        <v>26.592758920000001</v>
      </c>
      <c r="I65" s="124"/>
      <c r="J65" s="124"/>
      <c r="K65" s="124"/>
      <c r="L65" s="125">
        <f>L63+L64</f>
        <v>29.582675754999997</v>
      </c>
      <c r="M65" s="126"/>
      <c r="N65" s="127">
        <f t="shared" si="41"/>
        <v>2.9899168349999954</v>
      </c>
      <c r="O65" s="128">
        <f t="shared" si="27"/>
        <v>0.11243349529827555</v>
      </c>
      <c r="Q65" s="124"/>
      <c r="R65" s="124"/>
      <c r="S65" s="125">
        <f>S63+S64</f>
        <v>32.753190755000006</v>
      </c>
      <c r="T65" s="126"/>
      <c r="U65" s="127">
        <f t="shared" si="1"/>
        <v>3.1705150000000089</v>
      </c>
      <c r="V65" s="128">
        <f t="shared" si="52"/>
        <v>0.10717472030785233</v>
      </c>
      <c r="X65" s="124"/>
      <c r="Y65" s="124"/>
      <c r="Z65" s="125">
        <f>Z63+Z64</f>
        <v>36.239090754999999</v>
      </c>
      <c r="AA65" s="126"/>
      <c r="AB65" s="127">
        <f t="shared" si="3"/>
        <v>3.4858999999999938</v>
      </c>
      <c r="AC65" s="128">
        <f t="shared" si="53"/>
        <v>0.10642932549916062</v>
      </c>
      <c r="AE65" s="124"/>
      <c r="AF65" s="124"/>
      <c r="AG65" s="125">
        <f>AG63+AG64</f>
        <v>39.734990754999998</v>
      </c>
      <c r="AH65" s="126"/>
      <c r="AI65" s="127">
        <f t="shared" si="50"/>
        <v>3.4958999999999989</v>
      </c>
      <c r="AJ65" s="128">
        <f t="shared" si="54"/>
        <v>9.6467652117283337E-2</v>
      </c>
      <c r="AL65" s="124"/>
      <c r="AM65" s="124"/>
      <c r="AN65" s="125">
        <f>AN63+AN64</f>
        <v>42.842790755000003</v>
      </c>
      <c r="AO65" s="126"/>
      <c r="AP65" s="127">
        <f t="shared" si="51"/>
        <v>3.1078000000000046</v>
      </c>
      <c r="AQ65" s="128">
        <f t="shared" si="55"/>
        <v>7.8213180397152568E-2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25.338884000000004</v>
      </c>
      <c r="I67" s="140"/>
      <c r="J67" s="141"/>
      <c r="K67" s="141"/>
      <c r="L67" s="139">
        <f>SUM(L58:L59,L50,L51:L54)</f>
        <v>28.276863500000001</v>
      </c>
      <c r="M67" s="142"/>
      <c r="N67" s="143">
        <f t="shared" ref="N67:N71" si="56">L67-H67</f>
        <v>2.9379794999999973</v>
      </c>
      <c r="O67" s="104">
        <f t="shared" ref="O67:O71" si="57">IF((H67)=0,"",(N67/H67))</f>
        <v>0.11594747029900752</v>
      </c>
      <c r="Q67" s="141"/>
      <c r="R67" s="141"/>
      <c r="S67" s="143">
        <f>SUM(S58:S59,S50,S51:S54)</f>
        <v>31.392363499999998</v>
      </c>
      <c r="T67" s="142"/>
      <c r="U67" s="143">
        <f t="shared" si="1"/>
        <v>3.1154999999999973</v>
      </c>
      <c r="V67" s="104">
        <f t="shared" si="52"/>
        <v>0.1101784149433687</v>
      </c>
      <c r="X67" s="141"/>
      <c r="Y67" s="141"/>
      <c r="Z67" s="143">
        <f>SUM(Z58:Z59,Z50,Z51:Z54)</f>
        <v>34.822363500000002</v>
      </c>
      <c r="AA67" s="142"/>
      <c r="AB67" s="143">
        <f t="shared" si="3"/>
        <v>3.4300000000000033</v>
      </c>
      <c r="AC67" s="104">
        <f t="shared" si="53"/>
        <v>0.10926224143652018</v>
      </c>
      <c r="AE67" s="141"/>
      <c r="AF67" s="141"/>
      <c r="AG67" s="143">
        <f>SUM(AG58:AG59,AG50,AG51:AG54)</f>
        <v>38.252363500000001</v>
      </c>
      <c r="AH67" s="142"/>
      <c r="AI67" s="143">
        <f t="shared" ref="AI67:AI71" si="58">AG67-Z67</f>
        <v>3.4299999999999997</v>
      </c>
      <c r="AJ67" s="104">
        <f t="shared" si="54"/>
        <v>9.8499919455495882E-2</v>
      </c>
      <c r="AL67" s="141"/>
      <c r="AM67" s="141"/>
      <c r="AN67" s="143">
        <f>SUM(AN58:AN59,AN50,AN51:AN54)</f>
        <v>41.312363500000004</v>
      </c>
      <c r="AO67" s="142"/>
      <c r="AP67" s="143">
        <f t="shared" ref="AP67:AP71" si="59">AN67-AG67</f>
        <v>3.0600000000000023</v>
      </c>
      <c r="AQ67" s="104">
        <f t="shared" si="55"/>
        <v>7.999505703745606E-2</v>
      </c>
    </row>
    <row r="68" spans="1:43" s="85" customFormat="1" x14ac:dyDescent="0.2">
      <c r="B68" s="144" t="s">
        <v>52</v>
      </c>
      <c r="C68" s="79"/>
      <c r="D68" s="79"/>
      <c r="E68" s="79"/>
      <c r="F68" s="145">
        <v>0.13</v>
      </c>
      <c r="G68" s="138"/>
      <c r="H68" s="146">
        <f>H67*F68</f>
        <v>3.2940549200000007</v>
      </c>
      <c r="I68" s="147"/>
      <c r="J68" s="148">
        <v>0.13</v>
      </c>
      <c r="K68" s="149"/>
      <c r="L68" s="150">
        <f>L67*J68</f>
        <v>3.6759922550000002</v>
      </c>
      <c r="M68" s="151"/>
      <c r="N68" s="152">
        <f t="shared" si="56"/>
        <v>0.38193733499999949</v>
      </c>
      <c r="O68" s="114">
        <f t="shared" si="57"/>
        <v>0.11594747029900747</v>
      </c>
      <c r="Q68" s="148">
        <v>0.13</v>
      </c>
      <c r="R68" s="149"/>
      <c r="S68" s="150">
        <f>S67*Q68</f>
        <v>4.0810072550000003</v>
      </c>
      <c r="T68" s="151"/>
      <c r="U68" s="152">
        <f t="shared" si="1"/>
        <v>0.40501500000000012</v>
      </c>
      <c r="V68" s="114">
        <f t="shared" si="52"/>
        <v>0.11017841494336884</v>
      </c>
      <c r="X68" s="148">
        <v>0.13</v>
      </c>
      <c r="Y68" s="149"/>
      <c r="Z68" s="150">
        <f>Z67*X68</f>
        <v>4.5269072550000002</v>
      </c>
      <c r="AA68" s="151"/>
      <c r="AB68" s="152">
        <f t="shared" si="3"/>
        <v>0.44589999999999996</v>
      </c>
      <c r="AC68" s="114">
        <f t="shared" si="53"/>
        <v>0.10926224143652005</v>
      </c>
      <c r="AE68" s="148">
        <v>0.13</v>
      </c>
      <c r="AF68" s="149"/>
      <c r="AG68" s="150">
        <f>AG67*AE68</f>
        <v>4.9728072550000002</v>
      </c>
      <c r="AH68" s="151"/>
      <c r="AI68" s="152">
        <f t="shared" si="58"/>
        <v>0.44589999999999996</v>
      </c>
      <c r="AJ68" s="114">
        <f t="shared" si="54"/>
        <v>9.8499919455495882E-2</v>
      </c>
      <c r="AL68" s="148">
        <v>0.13</v>
      </c>
      <c r="AM68" s="149"/>
      <c r="AN68" s="150">
        <f>AN67*AL68</f>
        <v>5.3706072550000004</v>
      </c>
      <c r="AO68" s="151"/>
      <c r="AP68" s="152">
        <f t="shared" si="59"/>
        <v>0.39780000000000015</v>
      </c>
      <c r="AQ68" s="114">
        <f t="shared" si="55"/>
        <v>7.9995057037456033E-2</v>
      </c>
    </row>
    <row r="69" spans="1:43" s="85" customFormat="1" x14ac:dyDescent="0.2">
      <c r="B69" s="153" t="s">
        <v>53</v>
      </c>
      <c r="C69" s="79"/>
      <c r="D69" s="79"/>
      <c r="E69" s="79"/>
      <c r="F69" s="154"/>
      <c r="G69" s="155"/>
      <c r="H69" s="146">
        <f>H67+H68</f>
        <v>28.632938920000004</v>
      </c>
      <c r="I69" s="147"/>
      <c r="J69" s="147"/>
      <c r="K69" s="147"/>
      <c r="L69" s="150">
        <f>L67+L68</f>
        <v>31.952855755000002</v>
      </c>
      <c r="M69" s="151"/>
      <c r="N69" s="152">
        <f t="shared" si="56"/>
        <v>3.3199168349999972</v>
      </c>
      <c r="O69" s="114">
        <f t="shared" si="57"/>
        <v>0.11594747029900752</v>
      </c>
      <c r="Q69" s="147"/>
      <c r="R69" s="147"/>
      <c r="S69" s="150">
        <f>S67+S68</f>
        <v>35.473370754999998</v>
      </c>
      <c r="T69" s="151"/>
      <c r="U69" s="152">
        <f t="shared" si="1"/>
        <v>3.5205149999999961</v>
      </c>
      <c r="V69" s="114">
        <f t="shared" si="52"/>
        <v>0.11017841494336868</v>
      </c>
      <c r="X69" s="147"/>
      <c r="Y69" s="147"/>
      <c r="Z69" s="150">
        <f>Z67+Z68</f>
        <v>39.349270754999999</v>
      </c>
      <c r="AA69" s="151"/>
      <c r="AB69" s="152">
        <f t="shared" si="3"/>
        <v>3.8759000000000015</v>
      </c>
      <c r="AC69" s="114">
        <f t="shared" si="53"/>
        <v>0.10926224143652011</v>
      </c>
      <c r="AE69" s="147"/>
      <c r="AF69" s="147"/>
      <c r="AG69" s="150">
        <f>AG67+AG68</f>
        <v>43.225170755000001</v>
      </c>
      <c r="AH69" s="151"/>
      <c r="AI69" s="152">
        <f t="shared" si="58"/>
        <v>3.8759000000000015</v>
      </c>
      <c r="AJ69" s="114">
        <f t="shared" si="54"/>
        <v>9.8499919455495924E-2</v>
      </c>
      <c r="AL69" s="147"/>
      <c r="AM69" s="147"/>
      <c r="AN69" s="150">
        <f>AN67+AN68</f>
        <v>46.682970755000007</v>
      </c>
      <c r="AO69" s="151"/>
      <c r="AP69" s="152">
        <f t="shared" si="59"/>
        <v>3.457800000000006</v>
      </c>
      <c r="AQ69" s="114">
        <f t="shared" si="55"/>
        <v>7.999505703745613E-2</v>
      </c>
    </row>
    <row r="70" spans="1:43" s="85" customFormat="1" ht="15.75" customHeight="1" x14ac:dyDescent="0.2">
      <c r="B70" s="270" t="s">
        <v>54</v>
      </c>
      <c r="C70" s="270"/>
      <c r="D70" s="270"/>
      <c r="E70" s="79"/>
      <c r="F70" s="154"/>
      <c r="G70" s="155"/>
      <c r="H70" s="156">
        <f>ROUND(-H69*10%,2)</f>
        <v>-2.86</v>
      </c>
      <c r="I70" s="147"/>
      <c r="J70" s="147"/>
      <c r="K70" s="147"/>
      <c r="L70" s="118">
        <f>ROUND(-L69*10%,2)</f>
        <v>-3.2</v>
      </c>
      <c r="M70" s="151"/>
      <c r="N70" s="157">
        <f t="shared" si="56"/>
        <v>-0.3400000000000003</v>
      </c>
      <c r="O70" s="119">
        <f t="shared" si="57"/>
        <v>0.11888111888111899</v>
      </c>
      <c r="Q70" s="147"/>
      <c r="R70" s="147"/>
      <c r="S70" s="118">
        <f>ROUND(-S69*10%,2)</f>
        <v>-3.55</v>
      </c>
      <c r="T70" s="151"/>
      <c r="U70" s="157">
        <f t="shared" si="1"/>
        <v>-0.34999999999999964</v>
      </c>
      <c r="V70" s="119">
        <f t="shared" si="52"/>
        <v>0.10937499999999989</v>
      </c>
      <c r="X70" s="147"/>
      <c r="Y70" s="147"/>
      <c r="Z70" s="118">
        <f>ROUND(-Z69*10%,2)</f>
        <v>-3.93</v>
      </c>
      <c r="AA70" s="151"/>
      <c r="AB70" s="157">
        <f t="shared" si="3"/>
        <v>-0.38000000000000034</v>
      </c>
      <c r="AC70" s="119">
        <f t="shared" si="53"/>
        <v>0.10704225352112687</v>
      </c>
      <c r="AE70" s="147"/>
      <c r="AF70" s="147"/>
      <c r="AG70" s="118">
        <f>ROUND(-AG69*10%,2)</f>
        <v>-4.32</v>
      </c>
      <c r="AH70" s="151"/>
      <c r="AI70" s="157">
        <f t="shared" si="58"/>
        <v>-0.39000000000000012</v>
      </c>
      <c r="AJ70" s="119">
        <f t="shared" si="54"/>
        <v>9.9236641221374072E-2</v>
      </c>
      <c r="AL70" s="147"/>
      <c r="AM70" s="147"/>
      <c r="AN70" s="118">
        <f>ROUND(-AN69*10%,2)</f>
        <v>-4.67</v>
      </c>
      <c r="AO70" s="151"/>
      <c r="AP70" s="157">
        <f t="shared" si="59"/>
        <v>-0.34999999999999964</v>
      </c>
      <c r="AQ70" s="119">
        <f t="shared" si="55"/>
        <v>8.1018518518518434E-2</v>
      </c>
    </row>
    <row r="71" spans="1:43" s="85" customFormat="1" ht="13.5" thickBot="1" x14ac:dyDescent="0.25">
      <c r="B71" s="267" t="s">
        <v>57</v>
      </c>
      <c r="C71" s="267"/>
      <c r="D71" s="267"/>
      <c r="E71" s="158"/>
      <c r="F71" s="159"/>
      <c r="G71" s="160"/>
      <c r="H71" s="161">
        <f>SUM(H69:H70)</f>
        <v>25.772938920000005</v>
      </c>
      <c r="I71" s="162"/>
      <c r="J71" s="162"/>
      <c r="K71" s="162"/>
      <c r="L71" s="163">
        <f>SUM(L69:L70)</f>
        <v>28.752855755000002</v>
      </c>
      <c r="M71" s="164"/>
      <c r="N71" s="165">
        <f t="shared" si="56"/>
        <v>2.9799168349999974</v>
      </c>
      <c r="O71" s="166">
        <f t="shared" si="57"/>
        <v>0.11562192593750177</v>
      </c>
      <c r="Q71" s="162"/>
      <c r="R71" s="162"/>
      <c r="S71" s="163">
        <f>SUM(S69:S70)</f>
        <v>31.923370754999997</v>
      </c>
      <c r="T71" s="164"/>
      <c r="U71" s="165">
        <f t="shared" si="1"/>
        <v>3.1705149999999946</v>
      </c>
      <c r="V71" s="166">
        <f t="shared" si="52"/>
        <v>0.11026782963805797</v>
      </c>
      <c r="X71" s="162"/>
      <c r="Y71" s="162"/>
      <c r="Z71" s="163">
        <f>SUM(Z69:Z70)</f>
        <v>35.419270754999999</v>
      </c>
      <c r="AA71" s="164"/>
      <c r="AB71" s="165">
        <f t="shared" si="3"/>
        <v>3.4959000000000024</v>
      </c>
      <c r="AC71" s="166">
        <f t="shared" si="53"/>
        <v>0.10950911251915518</v>
      </c>
      <c r="AE71" s="162"/>
      <c r="AF71" s="162"/>
      <c r="AG71" s="163">
        <f>SUM(AG69:AG70)</f>
        <v>38.905170755</v>
      </c>
      <c r="AH71" s="164"/>
      <c r="AI71" s="165">
        <f t="shared" si="58"/>
        <v>3.4859000000000009</v>
      </c>
      <c r="AJ71" s="166">
        <f t="shared" si="54"/>
        <v>9.8418175351843176E-2</v>
      </c>
      <c r="AL71" s="162"/>
      <c r="AM71" s="162"/>
      <c r="AN71" s="163">
        <f>SUM(AN69:AN70)</f>
        <v>42.012970755000005</v>
      </c>
      <c r="AO71" s="164"/>
      <c r="AP71" s="165">
        <f t="shared" si="59"/>
        <v>3.1078000000000046</v>
      </c>
      <c r="AQ71" s="166">
        <f t="shared" si="55"/>
        <v>7.9881412668021706E-2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19" zoomScale="60" zoomScaleNormal="85"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+'Res (100)'!F23</f>
        <v>9.67</v>
      </c>
      <c r="G23" s="25">
        <v>1</v>
      </c>
      <c r="H23" s="26">
        <f>G23*F23</f>
        <v>9.67</v>
      </c>
      <c r="I23" s="27"/>
      <c r="J23" s="28">
        <f>+'Res (100)'!J23</f>
        <v>12.96</v>
      </c>
      <c r="K23" s="29">
        <v>1</v>
      </c>
      <c r="L23" s="26">
        <f>K23*J23</f>
        <v>12.96</v>
      </c>
      <c r="M23" s="27"/>
      <c r="N23" s="30">
        <f>L23-H23</f>
        <v>3.2900000000000009</v>
      </c>
      <c r="O23" s="31">
        <f>IF((H23)=0,"",(N23/H23))</f>
        <v>0.34022750775594635</v>
      </c>
      <c r="Q23" s="24">
        <f>+'Res (100)'!Q23</f>
        <v>16.579999999999998</v>
      </c>
      <c r="R23" s="29">
        <v>1</v>
      </c>
      <c r="S23" s="26">
        <f>R23*Q23</f>
        <v>16.579999999999998</v>
      </c>
      <c r="T23" s="27"/>
      <c r="U23" s="30">
        <f>S23-L23</f>
        <v>3.6199999999999974</v>
      </c>
      <c r="V23" s="31">
        <f>IF((L23)=0,"",(U23/L23))</f>
        <v>0.27932098765432078</v>
      </c>
      <c r="X23" s="24">
        <f>+'Res (100)'!X23</f>
        <v>20.47</v>
      </c>
      <c r="Y23" s="29">
        <v>1</v>
      </c>
      <c r="Z23" s="26">
        <f>Y23*X23</f>
        <v>20.47</v>
      </c>
      <c r="AA23" s="27"/>
      <c r="AB23" s="30">
        <f>Z23-S23</f>
        <v>3.8900000000000006</v>
      </c>
      <c r="AC23" s="31">
        <f>IF((S23)=0,"",(AB23/S23))</f>
        <v>0.23462002412545241</v>
      </c>
      <c r="AE23" s="24">
        <f>+'Res (100)'!AE23</f>
        <v>24.41</v>
      </c>
      <c r="AF23" s="29">
        <v>1</v>
      </c>
      <c r="AG23" s="26">
        <f>AF23*AE23</f>
        <v>24.41</v>
      </c>
      <c r="AH23" s="27"/>
      <c r="AI23" s="30">
        <f>AG23-Z23</f>
        <v>3.9400000000000013</v>
      </c>
      <c r="AJ23" s="31">
        <f>IF((Z23)=0,"",(AI23/Z23))</f>
        <v>0.19247679531021014</v>
      </c>
      <c r="AL23" s="24">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232</v>
      </c>
      <c r="H29" s="26">
        <f t="shared" si="0"/>
        <v>5.4287999999999998</v>
      </c>
      <c r="I29" s="27"/>
      <c r="J29" s="28">
        <f>+'Res (100)'!J29</f>
        <v>1.9300000000000001E-2</v>
      </c>
      <c r="K29" s="25">
        <f>$F$18</f>
        <v>232</v>
      </c>
      <c r="L29" s="26">
        <f t="shared" si="9"/>
        <v>4.4776000000000007</v>
      </c>
      <c r="M29" s="27"/>
      <c r="N29" s="30">
        <f t="shared" si="10"/>
        <v>-0.95119999999999916</v>
      </c>
      <c r="O29" s="31">
        <f t="shared" si="11"/>
        <v>-0.17521367521367506</v>
      </c>
      <c r="Q29" s="24">
        <f>+'Res (100)'!Q29</f>
        <v>1.5100000000000001E-2</v>
      </c>
      <c r="R29" s="25">
        <f>$F$18</f>
        <v>232</v>
      </c>
      <c r="S29" s="26">
        <f t="shared" si="12"/>
        <v>3.5032000000000001</v>
      </c>
      <c r="T29" s="27"/>
      <c r="U29" s="30">
        <f t="shared" si="1"/>
        <v>-0.9744000000000006</v>
      </c>
      <c r="V29" s="31">
        <f t="shared" si="2"/>
        <v>-0.21761658031088094</v>
      </c>
      <c r="X29" s="24">
        <f>+'Res (100)'!X29</f>
        <v>1.0500000000000001E-2</v>
      </c>
      <c r="Y29" s="25">
        <f>$F$18</f>
        <v>232</v>
      </c>
      <c r="Z29" s="26">
        <f t="shared" si="13"/>
        <v>2.4359999999999999</v>
      </c>
      <c r="AA29" s="27"/>
      <c r="AB29" s="30">
        <f t="shared" si="3"/>
        <v>-1.0672000000000001</v>
      </c>
      <c r="AC29" s="31">
        <f t="shared" si="4"/>
        <v>-0.30463576158940403</v>
      </c>
      <c r="AE29" s="50">
        <f>+'Res (100)'!AE29</f>
        <v>5.4000000000000003E-3</v>
      </c>
      <c r="AF29" s="25">
        <f>$F$18</f>
        <v>232</v>
      </c>
      <c r="AG29" s="26">
        <f t="shared" si="14"/>
        <v>1.2528000000000001</v>
      </c>
      <c r="AH29" s="27"/>
      <c r="AI29" s="30">
        <f t="shared" si="5"/>
        <v>-1.1831999999999998</v>
      </c>
      <c r="AJ29" s="31">
        <f t="shared" si="6"/>
        <v>-0.48571428571428565</v>
      </c>
      <c r="AL29" s="24">
        <f>+'Res (100)'!AL29</f>
        <v>0</v>
      </c>
      <c r="AM29" s="25">
        <f>$F$18</f>
        <v>232</v>
      </c>
      <c r="AN29" s="26">
        <f t="shared" si="15"/>
        <v>0</v>
      </c>
      <c r="AO29" s="27"/>
      <c r="AP29" s="30">
        <f t="shared" si="7"/>
        <v>-1.2528000000000001</v>
      </c>
      <c r="AQ29" s="31">
        <f t="shared" si="8"/>
        <v>-1</v>
      </c>
    </row>
    <row r="30" spans="2:43" x14ac:dyDescent="0.2">
      <c r="B30" s="21" t="s">
        <v>31</v>
      </c>
      <c r="C30" s="21"/>
      <c r="D30" s="22"/>
      <c r="E30" s="23"/>
      <c r="F30" s="24"/>
      <c r="G30" s="25">
        <f t="shared" ref="G30" si="16">$F$18</f>
        <v>232</v>
      </c>
      <c r="H30" s="26">
        <f t="shared" si="0"/>
        <v>0</v>
      </c>
      <c r="I30" s="27"/>
      <c r="J30" s="28"/>
      <c r="K30" s="25">
        <f t="shared" ref="K30:K38" si="17">$F$18</f>
        <v>232</v>
      </c>
      <c r="L30" s="26">
        <f t="shared" si="9"/>
        <v>0</v>
      </c>
      <c r="M30" s="27"/>
      <c r="N30" s="30">
        <f t="shared" si="10"/>
        <v>0</v>
      </c>
      <c r="O30" s="31" t="str">
        <f t="shared" si="11"/>
        <v/>
      </c>
      <c r="Q30" s="24"/>
      <c r="R30" s="25">
        <f t="shared" ref="R30:R38" si="18">$F$18</f>
        <v>232</v>
      </c>
      <c r="S30" s="26">
        <f t="shared" si="12"/>
        <v>0</v>
      </c>
      <c r="T30" s="27"/>
      <c r="U30" s="30">
        <f t="shared" si="1"/>
        <v>0</v>
      </c>
      <c r="V30" s="31" t="str">
        <f t="shared" si="2"/>
        <v/>
      </c>
      <c r="X30" s="24"/>
      <c r="Y30" s="25">
        <f t="shared" ref="Y30:Y38" si="19">$F$18</f>
        <v>232</v>
      </c>
      <c r="Z30" s="26">
        <f t="shared" si="13"/>
        <v>0</v>
      </c>
      <c r="AA30" s="27"/>
      <c r="AB30" s="30">
        <f t="shared" si="3"/>
        <v>0</v>
      </c>
      <c r="AC30" s="31" t="str">
        <f t="shared" si="4"/>
        <v/>
      </c>
      <c r="AE30" s="24"/>
      <c r="AF30" s="25">
        <f t="shared" ref="AF30:AF38" si="20">$F$18</f>
        <v>232</v>
      </c>
      <c r="AG30" s="26">
        <f t="shared" si="14"/>
        <v>0</v>
      </c>
      <c r="AH30" s="27"/>
      <c r="AI30" s="30">
        <f t="shared" si="5"/>
        <v>0</v>
      </c>
      <c r="AJ30" s="31" t="str">
        <f t="shared" si="6"/>
        <v/>
      </c>
      <c r="AL30" s="24"/>
      <c r="AM30" s="25">
        <f t="shared" ref="AM30:AM38" si="21">$F$18</f>
        <v>232</v>
      </c>
      <c r="AN30" s="26">
        <f t="shared" si="15"/>
        <v>0</v>
      </c>
      <c r="AO30" s="27"/>
      <c r="AP30" s="30">
        <f t="shared" si="7"/>
        <v>0</v>
      </c>
      <c r="AQ30" s="31" t="str">
        <f t="shared" si="8"/>
        <v/>
      </c>
    </row>
    <row r="31" spans="2:43" x14ac:dyDescent="0.2">
      <c r="B31" s="21" t="s">
        <v>32</v>
      </c>
      <c r="C31" s="21"/>
      <c r="D31" s="22" t="s">
        <v>30</v>
      </c>
      <c r="E31" s="23"/>
      <c r="F31" s="24">
        <f>+'Res (100)'!F31</f>
        <v>0</v>
      </c>
      <c r="G31" s="25">
        <f>$F$18</f>
        <v>232</v>
      </c>
      <c r="H31" s="26">
        <f t="shared" si="0"/>
        <v>0</v>
      </c>
      <c r="I31" s="27"/>
      <c r="J31" s="52">
        <f>+'Res (100)'!J31</f>
        <v>-2.0000000000000002E-5</v>
      </c>
      <c r="K31" s="25">
        <f t="shared" si="17"/>
        <v>232</v>
      </c>
      <c r="L31" s="26">
        <f t="shared" si="9"/>
        <v>-4.64E-3</v>
      </c>
      <c r="M31" s="27"/>
      <c r="N31" s="30">
        <f t="shared" si="10"/>
        <v>-4.64E-3</v>
      </c>
      <c r="O31" s="31" t="str">
        <f t="shared" si="11"/>
        <v/>
      </c>
      <c r="Q31" s="24">
        <f>+'Res (100)'!Q31</f>
        <v>0</v>
      </c>
      <c r="R31" s="25">
        <f t="shared" si="18"/>
        <v>232</v>
      </c>
      <c r="S31" s="26">
        <f t="shared" si="12"/>
        <v>0</v>
      </c>
      <c r="T31" s="27"/>
      <c r="U31" s="30">
        <f t="shared" si="1"/>
        <v>4.64E-3</v>
      </c>
      <c r="V31" s="31">
        <f t="shared" si="2"/>
        <v>-1</v>
      </c>
      <c r="X31" s="24">
        <f>+'Res (100)'!X31</f>
        <v>0</v>
      </c>
      <c r="Y31" s="25">
        <f t="shared" si="19"/>
        <v>232</v>
      </c>
      <c r="Z31" s="26">
        <f t="shared" si="13"/>
        <v>0</v>
      </c>
      <c r="AA31" s="27"/>
      <c r="AB31" s="30">
        <f t="shared" si="3"/>
        <v>0</v>
      </c>
      <c r="AC31" s="31" t="str">
        <f t="shared" si="4"/>
        <v/>
      </c>
      <c r="AE31" s="24">
        <f>+'Res (100)'!AE31</f>
        <v>0</v>
      </c>
      <c r="AF31" s="25">
        <f t="shared" si="20"/>
        <v>232</v>
      </c>
      <c r="AG31" s="26">
        <f t="shared" si="14"/>
        <v>0</v>
      </c>
      <c r="AH31" s="27"/>
      <c r="AI31" s="30">
        <f t="shared" si="5"/>
        <v>0</v>
      </c>
      <c r="AJ31" s="31" t="str">
        <f t="shared" si="6"/>
        <v/>
      </c>
      <c r="AL31" s="24">
        <f>+'Res (100)'!AL31</f>
        <v>0</v>
      </c>
      <c r="AM31" s="25">
        <f t="shared" si="21"/>
        <v>232</v>
      </c>
      <c r="AN31" s="26">
        <f t="shared" si="15"/>
        <v>0</v>
      </c>
      <c r="AO31" s="27"/>
      <c r="AP31" s="30">
        <f t="shared" si="7"/>
        <v>0</v>
      </c>
      <c r="AQ31" s="31" t="str">
        <f t="shared" si="8"/>
        <v/>
      </c>
    </row>
    <row r="32" spans="2:43" x14ac:dyDescent="0.2">
      <c r="B32" s="33"/>
      <c r="C32" s="21"/>
      <c r="D32" s="22"/>
      <c r="E32" s="23"/>
      <c r="F32" s="24"/>
      <c r="G32" s="25">
        <f t="shared" ref="G32:G38" si="22">$F$18</f>
        <v>232</v>
      </c>
      <c r="H32" s="26">
        <f t="shared" si="0"/>
        <v>0</v>
      </c>
      <c r="I32" s="27"/>
      <c r="J32" s="28"/>
      <c r="K32" s="25">
        <f t="shared" si="17"/>
        <v>232</v>
      </c>
      <c r="L32" s="26">
        <f t="shared" si="9"/>
        <v>0</v>
      </c>
      <c r="M32" s="27"/>
      <c r="N32" s="30">
        <f t="shared" si="10"/>
        <v>0</v>
      </c>
      <c r="O32" s="31" t="str">
        <f t="shared" si="11"/>
        <v/>
      </c>
      <c r="Q32" s="28"/>
      <c r="R32" s="25">
        <f t="shared" si="18"/>
        <v>232</v>
      </c>
      <c r="S32" s="26">
        <f t="shared" si="12"/>
        <v>0</v>
      </c>
      <c r="T32" s="27"/>
      <c r="U32" s="30">
        <f t="shared" si="1"/>
        <v>0</v>
      </c>
      <c r="V32" s="31" t="str">
        <f t="shared" si="2"/>
        <v/>
      </c>
      <c r="X32" s="28"/>
      <c r="Y32" s="25">
        <f t="shared" si="19"/>
        <v>232</v>
      </c>
      <c r="Z32" s="26">
        <f t="shared" si="13"/>
        <v>0</v>
      </c>
      <c r="AA32" s="27"/>
      <c r="AB32" s="30">
        <f t="shared" si="3"/>
        <v>0</v>
      </c>
      <c r="AC32" s="31" t="str">
        <f t="shared" si="4"/>
        <v/>
      </c>
      <c r="AE32" s="28"/>
      <c r="AF32" s="25">
        <f t="shared" si="20"/>
        <v>232</v>
      </c>
      <c r="AG32" s="26">
        <f t="shared" si="14"/>
        <v>0</v>
      </c>
      <c r="AH32" s="27"/>
      <c r="AI32" s="30">
        <f t="shared" si="5"/>
        <v>0</v>
      </c>
      <c r="AJ32" s="31" t="str">
        <f t="shared" si="6"/>
        <v/>
      </c>
      <c r="AL32" s="28"/>
      <c r="AM32" s="25">
        <f t="shared" si="21"/>
        <v>232</v>
      </c>
      <c r="AN32" s="26">
        <f t="shared" si="15"/>
        <v>0</v>
      </c>
      <c r="AO32" s="27"/>
      <c r="AP32" s="30">
        <f t="shared" si="7"/>
        <v>0</v>
      </c>
      <c r="AQ32" s="31" t="str">
        <f t="shared" si="8"/>
        <v/>
      </c>
    </row>
    <row r="33" spans="2:43" x14ac:dyDescent="0.2">
      <c r="B33" s="33"/>
      <c r="C33" s="21"/>
      <c r="D33" s="22"/>
      <c r="E33" s="23"/>
      <c r="F33" s="24"/>
      <c r="G33" s="25">
        <f t="shared" si="22"/>
        <v>232</v>
      </c>
      <c r="H33" s="26">
        <f t="shared" si="0"/>
        <v>0</v>
      </c>
      <c r="I33" s="27"/>
      <c r="J33" s="28"/>
      <c r="K33" s="25">
        <f t="shared" si="17"/>
        <v>232</v>
      </c>
      <c r="L33" s="26">
        <f t="shared" si="9"/>
        <v>0</v>
      </c>
      <c r="M33" s="27"/>
      <c r="N33" s="30">
        <f t="shared" si="10"/>
        <v>0</v>
      </c>
      <c r="O33" s="31" t="str">
        <f t="shared" si="11"/>
        <v/>
      </c>
      <c r="Q33" s="28"/>
      <c r="R33" s="25">
        <f t="shared" si="18"/>
        <v>232</v>
      </c>
      <c r="S33" s="26">
        <f t="shared" si="12"/>
        <v>0</v>
      </c>
      <c r="T33" s="27"/>
      <c r="U33" s="30">
        <f t="shared" si="1"/>
        <v>0</v>
      </c>
      <c r="V33" s="31" t="str">
        <f t="shared" si="2"/>
        <v/>
      </c>
      <c r="X33" s="28"/>
      <c r="Y33" s="25">
        <f t="shared" si="19"/>
        <v>232</v>
      </c>
      <c r="Z33" s="26">
        <f t="shared" si="13"/>
        <v>0</v>
      </c>
      <c r="AA33" s="27"/>
      <c r="AB33" s="30">
        <f t="shared" si="3"/>
        <v>0</v>
      </c>
      <c r="AC33" s="31" t="str">
        <f t="shared" si="4"/>
        <v/>
      </c>
      <c r="AE33" s="28"/>
      <c r="AF33" s="25">
        <f t="shared" si="20"/>
        <v>232</v>
      </c>
      <c r="AG33" s="26">
        <f t="shared" si="14"/>
        <v>0</v>
      </c>
      <c r="AH33" s="27"/>
      <c r="AI33" s="30">
        <f t="shared" si="5"/>
        <v>0</v>
      </c>
      <c r="AJ33" s="31" t="str">
        <f t="shared" si="6"/>
        <v/>
      </c>
      <c r="AL33" s="28"/>
      <c r="AM33" s="25">
        <f t="shared" si="21"/>
        <v>232</v>
      </c>
      <c r="AN33" s="26">
        <f t="shared" si="15"/>
        <v>0</v>
      </c>
      <c r="AO33" s="27"/>
      <c r="AP33" s="30">
        <f t="shared" si="7"/>
        <v>0</v>
      </c>
      <c r="AQ33" s="31" t="str">
        <f t="shared" si="8"/>
        <v/>
      </c>
    </row>
    <row r="34" spans="2:43" x14ac:dyDescent="0.2">
      <c r="B34" s="33"/>
      <c r="C34" s="21"/>
      <c r="D34" s="22"/>
      <c r="E34" s="23"/>
      <c r="F34" s="24"/>
      <c r="G34" s="25">
        <f t="shared" si="22"/>
        <v>232</v>
      </c>
      <c r="H34" s="26">
        <f t="shared" si="0"/>
        <v>0</v>
      </c>
      <c r="I34" s="27"/>
      <c r="J34" s="28"/>
      <c r="K34" s="25">
        <f t="shared" si="17"/>
        <v>232</v>
      </c>
      <c r="L34" s="26">
        <f t="shared" si="9"/>
        <v>0</v>
      </c>
      <c r="M34" s="27"/>
      <c r="N34" s="30">
        <f t="shared" si="10"/>
        <v>0</v>
      </c>
      <c r="O34" s="31" t="str">
        <f t="shared" si="11"/>
        <v/>
      </c>
      <c r="Q34" s="28"/>
      <c r="R34" s="25">
        <f t="shared" si="18"/>
        <v>232</v>
      </c>
      <c r="S34" s="26">
        <f t="shared" si="12"/>
        <v>0</v>
      </c>
      <c r="T34" s="27"/>
      <c r="U34" s="30">
        <f t="shared" si="1"/>
        <v>0</v>
      </c>
      <c r="V34" s="31" t="str">
        <f t="shared" si="2"/>
        <v/>
      </c>
      <c r="X34" s="28"/>
      <c r="Y34" s="25">
        <f t="shared" si="19"/>
        <v>232</v>
      </c>
      <c r="Z34" s="26">
        <f t="shared" si="13"/>
        <v>0</v>
      </c>
      <c r="AA34" s="27"/>
      <c r="AB34" s="30">
        <f t="shared" si="3"/>
        <v>0</v>
      </c>
      <c r="AC34" s="31" t="str">
        <f t="shared" si="4"/>
        <v/>
      </c>
      <c r="AE34" s="28"/>
      <c r="AF34" s="25">
        <f t="shared" si="20"/>
        <v>232</v>
      </c>
      <c r="AG34" s="26">
        <f t="shared" si="14"/>
        <v>0</v>
      </c>
      <c r="AH34" s="27"/>
      <c r="AI34" s="30">
        <f t="shared" si="5"/>
        <v>0</v>
      </c>
      <c r="AJ34" s="31" t="str">
        <f t="shared" si="6"/>
        <v/>
      </c>
      <c r="AL34" s="28"/>
      <c r="AM34" s="25">
        <f t="shared" si="21"/>
        <v>232</v>
      </c>
      <c r="AN34" s="26">
        <f t="shared" si="15"/>
        <v>0</v>
      </c>
      <c r="AO34" s="27"/>
      <c r="AP34" s="30">
        <f t="shared" si="7"/>
        <v>0</v>
      </c>
      <c r="AQ34" s="31" t="str">
        <f t="shared" si="8"/>
        <v/>
      </c>
    </row>
    <row r="35" spans="2:43" x14ac:dyDescent="0.2">
      <c r="B35" s="33"/>
      <c r="C35" s="21"/>
      <c r="D35" s="22"/>
      <c r="E35" s="23"/>
      <c r="F35" s="24"/>
      <c r="G35" s="25">
        <f t="shared" si="22"/>
        <v>232</v>
      </c>
      <c r="H35" s="26">
        <f t="shared" si="0"/>
        <v>0</v>
      </c>
      <c r="I35" s="27"/>
      <c r="J35" s="28"/>
      <c r="K35" s="25">
        <f t="shared" si="17"/>
        <v>232</v>
      </c>
      <c r="L35" s="26">
        <f t="shared" si="9"/>
        <v>0</v>
      </c>
      <c r="M35" s="27"/>
      <c r="N35" s="30">
        <f t="shared" si="10"/>
        <v>0</v>
      </c>
      <c r="O35" s="31" t="str">
        <f t="shared" si="11"/>
        <v/>
      </c>
      <c r="Q35" s="28"/>
      <c r="R35" s="25">
        <f t="shared" si="18"/>
        <v>232</v>
      </c>
      <c r="S35" s="26">
        <f t="shared" si="12"/>
        <v>0</v>
      </c>
      <c r="T35" s="27"/>
      <c r="U35" s="30">
        <f t="shared" si="1"/>
        <v>0</v>
      </c>
      <c r="V35" s="31" t="str">
        <f t="shared" si="2"/>
        <v/>
      </c>
      <c r="X35" s="28"/>
      <c r="Y35" s="25">
        <f t="shared" si="19"/>
        <v>232</v>
      </c>
      <c r="Z35" s="26">
        <f t="shared" si="13"/>
        <v>0</v>
      </c>
      <c r="AA35" s="27"/>
      <c r="AB35" s="30">
        <f t="shared" si="3"/>
        <v>0</v>
      </c>
      <c r="AC35" s="31" t="str">
        <f t="shared" si="4"/>
        <v/>
      </c>
      <c r="AE35" s="28"/>
      <c r="AF35" s="25">
        <f t="shared" si="20"/>
        <v>232</v>
      </c>
      <c r="AG35" s="26">
        <f t="shared" si="14"/>
        <v>0</v>
      </c>
      <c r="AH35" s="27"/>
      <c r="AI35" s="30">
        <f t="shared" si="5"/>
        <v>0</v>
      </c>
      <c r="AJ35" s="31" t="str">
        <f t="shared" si="6"/>
        <v/>
      </c>
      <c r="AL35" s="28"/>
      <c r="AM35" s="25">
        <f t="shared" si="21"/>
        <v>232</v>
      </c>
      <c r="AN35" s="26">
        <f t="shared" si="15"/>
        <v>0</v>
      </c>
      <c r="AO35" s="27"/>
      <c r="AP35" s="30">
        <f t="shared" si="7"/>
        <v>0</v>
      </c>
      <c r="AQ35" s="31" t="str">
        <f t="shared" si="8"/>
        <v/>
      </c>
    </row>
    <row r="36" spans="2:43" x14ac:dyDescent="0.2">
      <c r="B36" s="33"/>
      <c r="C36" s="21"/>
      <c r="D36" s="22"/>
      <c r="E36" s="23"/>
      <c r="F36" s="24"/>
      <c r="G36" s="25">
        <f t="shared" si="22"/>
        <v>232</v>
      </c>
      <c r="H36" s="26">
        <f t="shared" si="0"/>
        <v>0</v>
      </c>
      <c r="I36" s="27"/>
      <c r="J36" s="28"/>
      <c r="K36" s="25">
        <f t="shared" si="17"/>
        <v>232</v>
      </c>
      <c r="L36" s="26">
        <f t="shared" si="9"/>
        <v>0</v>
      </c>
      <c r="M36" s="27"/>
      <c r="N36" s="30">
        <f t="shared" si="10"/>
        <v>0</v>
      </c>
      <c r="O36" s="31" t="str">
        <f t="shared" si="11"/>
        <v/>
      </c>
      <c r="Q36" s="28"/>
      <c r="R36" s="25">
        <f t="shared" si="18"/>
        <v>232</v>
      </c>
      <c r="S36" s="26">
        <f t="shared" si="12"/>
        <v>0</v>
      </c>
      <c r="T36" s="27"/>
      <c r="U36" s="30">
        <f t="shared" si="1"/>
        <v>0</v>
      </c>
      <c r="V36" s="31" t="str">
        <f t="shared" si="2"/>
        <v/>
      </c>
      <c r="X36" s="28"/>
      <c r="Y36" s="25">
        <f t="shared" si="19"/>
        <v>232</v>
      </c>
      <c r="Z36" s="26">
        <f t="shared" si="13"/>
        <v>0</v>
      </c>
      <c r="AA36" s="27"/>
      <c r="AB36" s="30">
        <f t="shared" si="3"/>
        <v>0</v>
      </c>
      <c r="AC36" s="31" t="str">
        <f t="shared" si="4"/>
        <v/>
      </c>
      <c r="AE36" s="28"/>
      <c r="AF36" s="25">
        <f t="shared" si="20"/>
        <v>232</v>
      </c>
      <c r="AG36" s="26">
        <f t="shared" si="14"/>
        <v>0</v>
      </c>
      <c r="AH36" s="27"/>
      <c r="AI36" s="30">
        <f t="shared" si="5"/>
        <v>0</v>
      </c>
      <c r="AJ36" s="31" t="str">
        <f t="shared" si="6"/>
        <v/>
      </c>
      <c r="AL36" s="28"/>
      <c r="AM36" s="25">
        <f t="shared" si="21"/>
        <v>232</v>
      </c>
      <c r="AN36" s="26">
        <f t="shared" si="15"/>
        <v>0</v>
      </c>
      <c r="AO36" s="27"/>
      <c r="AP36" s="30">
        <f t="shared" si="7"/>
        <v>0</v>
      </c>
      <c r="AQ36" s="31" t="str">
        <f t="shared" si="8"/>
        <v/>
      </c>
    </row>
    <row r="37" spans="2:43" x14ac:dyDescent="0.2">
      <c r="B37" s="33"/>
      <c r="C37" s="21"/>
      <c r="D37" s="22"/>
      <c r="E37" s="23"/>
      <c r="F37" s="24"/>
      <c r="G37" s="25">
        <f t="shared" si="22"/>
        <v>232</v>
      </c>
      <c r="H37" s="26">
        <f t="shared" si="0"/>
        <v>0</v>
      </c>
      <c r="I37" s="27"/>
      <c r="J37" s="28"/>
      <c r="K37" s="25">
        <f t="shared" si="17"/>
        <v>232</v>
      </c>
      <c r="L37" s="26">
        <f t="shared" si="9"/>
        <v>0</v>
      </c>
      <c r="M37" s="27"/>
      <c r="N37" s="30">
        <f t="shared" si="10"/>
        <v>0</v>
      </c>
      <c r="O37" s="31" t="str">
        <f t="shared" si="11"/>
        <v/>
      </c>
      <c r="Q37" s="28"/>
      <c r="R37" s="25">
        <f t="shared" si="18"/>
        <v>232</v>
      </c>
      <c r="S37" s="26">
        <f t="shared" si="12"/>
        <v>0</v>
      </c>
      <c r="T37" s="27"/>
      <c r="U37" s="30">
        <f t="shared" si="1"/>
        <v>0</v>
      </c>
      <c r="V37" s="31" t="str">
        <f t="shared" si="2"/>
        <v/>
      </c>
      <c r="X37" s="28"/>
      <c r="Y37" s="25">
        <f t="shared" si="19"/>
        <v>232</v>
      </c>
      <c r="Z37" s="26">
        <f t="shared" si="13"/>
        <v>0</v>
      </c>
      <c r="AA37" s="27"/>
      <c r="AB37" s="30">
        <f t="shared" si="3"/>
        <v>0</v>
      </c>
      <c r="AC37" s="31" t="str">
        <f t="shared" si="4"/>
        <v/>
      </c>
      <c r="AE37" s="28"/>
      <c r="AF37" s="25">
        <f t="shared" si="20"/>
        <v>232</v>
      </c>
      <c r="AG37" s="26">
        <f t="shared" si="14"/>
        <v>0</v>
      </c>
      <c r="AH37" s="27"/>
      <c r="AI37" s="30">
        <f t="shared" si="5"/>
        <v>0</v>
      </c>
      <c r="AJ37" s="31" t="str">
        <f t="shared" si="6"/>
        <v/>
      </c>
      <c r="AL37" s="28"/>
      <c r="AM37" s="25">
        <f t="shared" si="21"/>
        <v>232</v>
      </c>
      <c r="AN37" s="26">
        <f t="shared" si="15"/>
        <v>0</v>
      </c>
      <c r="AO37" s="27"/>
      <c r="AP37" s="30">
        <f t="shared" si="7"/>
        <v>0</v>
      </c>
      <c r="AQ37" s="31" t="str">
        <f t="shared" si="8"/>
        <v/>
      </c>
    </row>
    <row r="38" spans="2:43" x14ac:dyDescent="0.2">
      <c r="B38" s="33"/>
      <c r="C38" s="21"/>
      <c r="D38" s="22"/>
      <c r="E38" s="23"/>
      <c r="F38" s="24"/>
      <c r="G38" s="25">
        <f t="shared" si="22"/>
        <v>232</v>
      </c>
      <c r="H38" s="26">
        <f t="shared" si="0"/>
        <v>0</v>
      </c>
      <c r="I38" s="27"/>
      <c r="J38" s="28"/>
      <c r="K38" s="25">
        <f t="shared" si="17"/>
        <v>232</v>
      </c>
      <c r="L38" s="26">
        <f t="shared" si="9"/>
        <v>0</v>
      </c>
      <c r="M38" s="27"/>
      <c r="N38" s="30">
        <f t="shared" si="10"/>
        <v>0</v>
      </c>
      <c r="O38" s="31" t="str">
        <f t="shared" si="11"/>
        <v/>
      </c>
      <c r="Q38" s="28"/>
      <c r="R38" s="25">
        <f t="shared" si="18"/>
        <v>232</v>
      </c>
      <c r="S38" s="26">
        <f t="shared" si="12"/>
        <v>0</v>
      </c>
      <c r="T38" s="27"/>
      <c r="U38" s="30">
        <f t="shared" si="1"/>
        <v>0</v>
      </c>
      <c r="V38" s="31" t="str">
        <f t="shared" si="2"/>
        <v/>
      </c>
      <c r="X38" s="28"/>
      <c r="Y38" s="25">
        <f t="shared" si="19"/>
        <v>232</v>
      </c>
      <c r="Z38" s="26">
        <f t="shared" si="13"/>
        <v>0</v>
      </c>
      <c r="AA38" s="27"/>
      <c r="AB38" s="30">
        <f t="shared" si="3"/>
        <v>0</v>
      </c>
      <c r="AC38" s="31" t="str">
        <f t="shared" si="4"/>
        <v/>
      </c>
      <c r="AE38" s="28"/>
      <c r="AF38" s="25">
        <f t="shared" si="20"/>
        <v>232</v>
      </c>
      <c r="AG38" s="26">
        <f t="shared" si="14"/>
        <v>0</v>
      </c>
      <c r="AH38" s="27"/>
      <c r="AI38" s="30">
        <f t="shared" si="5"/>
        <v>0</v>
      </c>
      <c r="AJ38" s="31" t="str">
        <f t="shared" si="6"/>
        <v/>
      </c>
      <c r="AL38" s="28"/>
      <c r="AM38" s="25">
        <f t="shared" si="21"/>
        <v>232</v>
      </c>
      <c r="AN38" s="26">
        <f t="shared" si="15"/>
        <v>0</v>
      </c>
      <c r="AO38" s="27"/>
      <c r="AP38" s="30">
        <f t="shared" si="7"/>
        <v>0</v>
      </c>
      <c r="AQ38" s="31" t="str">
        <f t="shared" si="8"/>
        <v/>
      </c>
    </row>
    <row r="39" spans="2:43" s="45" customFormat="1" x14ac:dyDescent="0.2">
      <c r="B39" s="34" t="s">
        <v>33</v>
      </c>
      <c r="C39" s="35"/>
      <c r="D39" s="36"/>
      <c r="E39" s="35"/>
      <c r="F39" s="37"/>
      <c r="G39" s="38"/>
      <c r="H39" s="39">
        <f>SUM(H23:H38)</f>
        <v>15.098800000000001</v>
      </c>
      <c r="I39" s="40"/>
      <c r="J39" s="41"/>
      <c r="K39" s="42"/>
      <c r="L39" s="39">
        <f>SUM(L23:L38)</f>
        <v>17.432960000000005</v>
      </c>
      <c r="M39" s="40"/>
      <c r="N39" s="43">
        <f t="shared" si="10"/>
        <v>2.3341600000000042</v>
      </c>
      <c r="O39" s="44">
        <f t="shared" si="11"/>
        <v>0.15459241794049886</v>
      </c>
      <c r="Q39" s="41"/>
      <c r="R39" s="42"/>
      <c r="S39" s="39">
        <f>SUM(S23:S38)</f>
        <v>20.083199999999998</v>
      </c>
      <c r="T39" s="40"/>
      <c r="U39" s="43">
        <f t="shared" si="1"/>
        <v>2.650239999999993</v>
      </c>
      <c r="V39" s="44">
        <f t="shared" si="2"/>
        <v>0.15202467050919594</v>
      </c>
      <c r="X39" s="41"/>
      <c r="Y39" s="42"/>
      <c r="Z39" s="39">
        <f>SUM(Z23:Z38)</f>
        <v>22.905999999999999</v>
      </c>
      <c r="AA39" s="40"/>
      <c r="AB39" s="43">
        <f t="shared" si="3"/>
        <v>2.8228000000000009</v>
      </c>
      <c r="AC39" s="44">
        <f t="shared" si="4"/>
        <v>0.14055528999362657</v>
      </c>
      <c r="AE39" s="41"/>
      <c r="AF39" s="42"/>
      <c r="AG39" s="39">
        <f>SUM(AG23:AG38)</f>
        <v>25.662800000000001</v>
      </c>
      <c r="AH39" s="40"/>
      <c r="AI39" s="43">
        <f t="shared" si="5"/>
        <v>2.7568000000000019</v>
      </c>
      <c r="AJ39" s="44">
        <f t="shared" si="6"/>
        <v>0.12035274600541351</v>
      </c>
      <c r="AL39" s="41"/>
      <c r="AM39" s="42"/>
      <c r="AN39" s="39">
        <f>SUM(AN23:AN38)</f>
        <v>28.01</v>
      </c>
      <c r="AO39" s="40"/>
      <c r="AP39" s="43">
        <f t="shared" si="7"/>
        <v>2.3472000000000008</v>
      </c>
      <c r="AQ39" s="44">
        <f t="shared" si="8"/>
        <v>9.146312951041978E-2</v>
      </c>
    </row>
    <row r="40" spans="2:43" ht="38.25" x14ac:dyDescent="0.2">
      <c r="B40" s="46" t="str">
        <f>+'Res (100)'!B40</f>
        <v>Deferral/Variance Account Disposition Rate Rider Group 1</v>
      </c>
      <c r="C40" s="21"/>
      <c r="D40" s="22" t="s">
        <v>30</v>
      </c>
      <c r="E40" s="23"/>
      <c r="F40" s="24">
        <v>0</v>
      </c>
      <c r="G40" s="25">
        <f>$F$18</f>
        <v>232</v>
      </c>
      <c r="H40" s="26">
        <f>G40*F40</f>
        <v>0</v>
      </c>
      <c r="I40" s="27"/>
      <c r="J40" s="28">
        <f>+'Res (100)'!J40</f>
        <v>-8.2600000000000002E-4</v>
      </c>
      <c r="K40" s="25">
        <f>$F$18</f>
        <v>232</v>
      </c>
      <c r="L40" s="26">
        <f>K40*J40</f>
        <v>-0.191632</v>
      </c>
      <c r="M40" s="27"/>
      <c r="N40" s="30">
        <f>L40-H40</f>
        <v>-0.191632</v>
      </c>
      <c r="O40" s="31" t="str">
        <f>IF((H40)=0,"",(N40/H40))</f>
        <v/>
      </c>
      <c r="Q40" s="28"/>
      <c r="R40" s="25">
        <f>$F$18</f>
        <v>232</v>
      </c>
      <c r="S40" s="26">
        <f>R40*Q40</f>
        <v>0</v>
      </c>
      <c r="T40" s="27"/>
      <c r="U40" s="30">
        <f t="shared" si="1"/>
        <v>0.191632</v>
      </c>
      <c r="V40" s="31">
        <f t="shared" si="2"/>
        <v>-1</v>
      </c>
      <c r="X40" s="28"/>
      <c r="Y40" s="25">
        <f>$F$18</f>
        <v>232</v>
      </c>
      <c r="Z40" s="26">
        <f>Y40*X40</f>
        <v>0</v>
      </c>
      <c r="AA40" s="27"/>
      <c r="AB40" s="30">
        <f t="shared" si="3"/>
        <v>0</v>
      </c>
      <c r="AC40" s="31" t="str">
        <f t="shared" si="4"/>
        <v/>
      </c>
      <c r="AE40" s="28"/>
      <c r="AF40" s="25">
        <f>$F$18</f>
        <v>232</v>
      </c>
      <c r="AG40" s="26">
        <f>AF40*AE40</f>
        <v>0</v>
      </c>
      <c r="AH40" s="27"/>
      <c r="AI40" s="30">
        <f t="shared" si="5"/>
        <v>0</v>
      </c>
      <c r="AJ40" s="31" t="str">
        <f t="shared" si="6"/>
        <v/>
      </c>
      <c r="AL40" s="28"/>
      <c r="AM40" s="25">
        <f>$F$18</f>
        <v>232</v>
      </c>
      <c r="AN40" s="26">
        <f>AM40*AL40</f>
        <v>0</v>
      </c>
      <c r="AO40" s="27"/>
      <c r="AP40" s="30">
        <f t="shared" si="7"/>
        <v>0</v>
      </c>
      <c r="AQ40" s="31" t="str">
        <f t="shared" si="8"/>
        <v/>
      </c>
    </row>
    <row r="41" spans="2:43" ht="38.25" x14ac:dyDescent="0.2">
      <c r="B41" s="178" t="s">
        <v>124</v>
      </c>
      <c r="C41" s="21"/>
      <c r="D41" s="22" t="s">
        <v>27</v>
      </c>
      <c r="E41" s="23"/>
      <c r="F41" s="24"/>
      <c r="G41" s="25">
        <f t="shared" ref="G41:G43" si="23">$F$18</f>
        <v>232</v>
      </c>
      <c r="H41" s="26">
        <f t="shared" ref="H41:H45" si="24">G41*F41</f>
        <v>0</v>
      </c>
      <c r="I41" s="47"/>
      <c r="J41" s="28">
        <f>+'Res (100)'!J41</f>
        <v>0.32</v>
      </c>
      <c r="K41" s="25">
        <v>1</v>
      </c>
      <c r="L41" s="26">
        <f t="shared" ref="L41:L45" si="25">K41*J41</f>
        <v>0.32</v>
      </c>
      <c r="M41" s="48"/>
      <c r="N41" s="30">
        <f t="shared" ref="N41:N45" si="26">L41-H41</f>
        <v>0.32</v>
      </c>
      <c r="O41" s="31" t="str">
        <f t="shared" ref="O41:O65" si="27">IF((H41)=0,"",(N41/H41))</f>
        <v/>
      </c>
      <c r="Q41" s="28"/>
      <c r="R41" s="25">
        <f t="shared" ref="R41:R43" si="28">$F$18</f>
        <v>232</v>
      </c>
      <c r="S41" s="26">
        <f t="shared" ref="S41:S43" si="29">R41*Q41</f>
        <v>0</v>
      </c>
      <c r="T41" s="48"/>
      <c r="U41" s="30">
        <f t="shared" si="1"/>
        <v>-0.32</v>
      </c>
      <c r="V41" s="31">
        <f t="shared" si="2"/>
        <v>-1</v>
      </c>
      <c r="X41" s="28"/>
      <c r="Y41" s="25">
        <f t="shared" ref="Y41:Y43" si="30">$F$18</f>
        <v>232</v>
      </c>
      <c r="Z41" s="26">
        <f t="shared" ref="Z41:Z43" si="31">Y41*X41</f>
        <v>0</v>
      </c>
      <c r="AA41" s="48"/>
      <c r="AB41" s="30">
        <f t="shared" si="3"/>
        <v>0</v>
      </c>
      <c r="AC41" s="31" t="str">
        <f t="shared" si="4"/>
        <v/>
      </c>
      <c r="AE41" s="28"/>
      <c r="AF41" s="25">
        <f t="shared" ref="AF41:AF43" si="32">$F$18</f>
        <v>232</v>
      </c>
      <c r="AG41" s="26">
        <f t="shared" ref="AG41:AG43" si="33">AF41*AE41</f>
        <v>0</v>
      </c>
      <c r="AH41" s="48"/>
      <c r="AI41" s="30">
        <f t="shared" si="5"/>
        <v>0</v>
      </c>
      <c r="AJ41" s="31" t="str">
        <f t="shared" si="6"/>
        <v/>
      </c>
      <c r="AL41" s="28"/>
      <c r="AM41" s="25">
        <f t="shared" ref="AM41:AM43" si="34">$F$18</f>
        <v>232</v>
      </c>
      <c r="AN41" s="26">
        <f t="shared" ref="AN41:AN43" si="35">AM41*AL41</f>
        <v>0</v>
      </c>
      <c r="AO41" s="48"/>
      <c r="AP41" s="30">
        <f t="shared" si="7"/>
        <v>0</v>
      </c>
      <c r="AQ41" s="31" t="str">
        <f t="shared" si="8"/>
        <v/>
      </c>
    </row>
    <row r="42" spans="2:43" ht="38.25" x14ac:dyDescent="0.2">
      <c r="B42" s="178" t="s">
        <v>124</v>
      </c>
      <c r="C42" s="21"/>
      <c r="D42" s="22" t="s">
        <v>30</v>
      </c>
      <c r="E42" s="23"/>
      <c r="F42" s="24"/>
      <c r="G42" s="25">
        <f t="shared" si="23"/>
        <v>232</v>
      </c>
      <c r="H42" s="26">
        <f t="shared" si="24"/>
        <v>0</v>
      </c>
      <c r="I42" s="47"/>
      <c r="J42" s="28">
        <f>+'Res (100)'!J42</f>
        <v>-1.5089999999999999E-3</v>
      </c>
      <c r="K42" s="25">
        <f t="shared" ref="K42:K43" si="36">$F$18</f>
        <v>232</v>
      </c>
      <c r="L42" s="26">
        <f t="shared" si="25"/>
        <v>-0.35008799999999995</v>
      </c>
      <c r="M42" s="48"/>
      <c r="N42" s="30">
        <f t="shared" si="26"/>
        <v>-0.35008799999999995</v>
      </c>
      <c r="O42" s="31" t="str">
        <f t="shared" si="27"/>
        <v/>
      </c>
      <c r="Q42" s="28"/>
      <c r="R42" s="25">
        <f t="shared" si="28"/>
        <v>232</v>
      </c>
      <c r="S42" s="26">
        <f t="shared" si="29"/>
        <v>0</v>
      </c>
      <c r="T42" s="48"/>
      <c r="U42" s="30">
        <f t="shared" si="1"/>
        <v>0.35008799999999995</v>
      </c>
      <c r="V42" s="31">
        <f t="shared" si="2"/>
        <v>-1</v>
      </c>
      <c r="X42" s="28"/>
      <c r="Y42" s="25">
        <f t="shared" si="30"/>
        <v>232</v>
      </c>
      <c r="Z42" s="26">
        <f t="shared" si="31"/>
        <v>0</v>
      </c>
      <c r="AA42" s="48"/>
      <c r="AB42" s="30">
        <f t="shared" si="3"/>
        <v>0</v>
      </c>
      <c r="AC42" s="31" t="str">
        <f t="shared" si="4"/>
        <v/>
      </c>
      <c r="AE42" s="28"/>
      <c r="AF42" s="25">
        <f t="shared" si="32"/>
        <v>232</v>
      </c>
      <c r="AG42" s="26">
        <f t="shared" si="33"/>
        <v>0</v>
      </c>
      <c r="AH42" s="48"/>
      <c r="AI42" s="30">
        <f t="shared" si="5"/>
        <v>0</v>
      </c>
      <c r="AJ42" s="31" t="str">
        <f t="shared" si="6"/>
        <v/>
      </c>
      <c r="AL42" s="28"/>
      <c r="AM42" s="25">
        <f t="shared" si="34"/>
        <v>232</v>
      </c>
      <c r="AN42" s="26">
        <f t="shared" si="35"/>
        <v>0</v>
      </c>
      <c r="AO42" s="48"/>
      <c r="AP42" s="30">
        <f t="shared" si="7"/>
        <v>0</v>
      </c>
      <c r="AQ42" s="31" t="str">
        <f t="shared" si="8"/>
        <v/>
      </c>
    </row>
    <row r="43" spans="2:43" x14ac:dyDescent="0.2">
      <c r="B43" s="46"/>
      <c r="C43" s="21"/>
      <c r="D43" s="22"/>
      <c r="E43" s="23"/>
      <c r="F43" s="24"/>
      <c r="G43" s="25">
        <f t="shared" si="23"/>
        <v>232</v>
      </c>
      <c r="H43" s="26">
        <f t="shared" si="24"/>
        <v>0</v>
      </c>
      <c r="I43" s="47"/>
      <c r="J43" s="28"/>
      <c r="K43" s="25">
        <f t="shared" si="36"/>
        <v>232</v>
      </c>
      <c r="L43" s="26">
        <f t="shared" si="25"/>
        <v>0</v>
      </c>
      <c r="M43" s="48"/>
      <c r="N43" s="30">
        <f t="shared" si="26"/>
        <v>0</v>
      </c>
      <c r="O43" s="31" t="str">
        <f t="shared" si="27"/>
        <v/>
      </c>
      <c r="Q43" s="28"/>
      <c r="R43" s="25">
        <f t="shared" si="28"/>
        <v>232</v>
      </c>
      <c r="S43" s="26">
        <f t="shared" si="29"/>
        <v>0</v>
      </c>
      <c r="T43" s="48"/>
      <c r="U43" s="30">
        <f t="shared" si="1"/>
        <v>0</v>
      </c>
      <c r="V43" s="31" t="str">
        <f t="shared" si="2"/>
        <v/>
      </c>
      <c r="X43" s="28"/>
      <c r="Y43" s="25">
        <f t="shared" si="30"/>
        <v>232</v>
      </c>
      <c r="Z43" s="26">
        <f t="shared" si="31"/>
        <v>0</v>
      </c>
      <c r="AA43" s="48"/>
      <c r="AB43" s="30">
        <f t="shared" si="3"/>
        <v>0</v>
      </c>
      <c r="AC43" s="31" t="str">
        <f t="shared" si="4"/>
        <v/>
      </c>
      <c r="AE43" s="28"/>
      <c r="AF43" s="25">
        <f t="shared" si="32"/>
        <v>232</v>
      </c>
      <c r="AG43" s="26">
        <f t="shared" si="33"/>
        <v>0</v>
      </c>
      <c r="AH43" s="48"/>
      <c r="AI43" s="30">
        <f t="shared" si="5"/>
        <v>0</v>
      </c>
      <c r="AJ43" s="31" t="str">
        <f t="shared" si="6"/>
        <v/>
      </c>
      <c r="AL43" s="28"/>
      <c r="AM43" s="25">
        <f t="shared" si="34"/>
        <v>232</v>
      </c>
      <c r="AN43" s="26">
        <f t="shared" si="35"/>
        <v>0</v>
      </c>
      <c r="AO43" s="48"/>
      <c r="AP43" s="30">
        <f t="shared" si="7"/>
        <v>0</v>
      </c>
      <c r="AQ43" s="31" t="str">
        <f t="shared" si="8"/>
        <v/>
      </c>
    </row>
    <row r="44" spans="2:43" x14ac:dyDescent="0.2">
      <c r="B44" s="49" t="s">
        <v>35</v>
      </c>
      <c r="C44" s="21"/>
      <c r="D44" s="22" t="s">
        <v>30</v>
      </c>
      <c r="E44" s="23"/>
      <c r="F44" s="50">
        <v>6.0000000000000002E-5</v>
      </c>
      <c r="G44" s="51">
        <f>$F$18*(1+F74)</f>
        <v>240.30560000000003</v>
      </c>
      <c r="H44" s="26">
        <f>G44*F44</f>
        <v>1.4418336000000002E-2</v>
      </c>
      <c r="I44" s="27"/>
      <c r="J44" s="52">
        <v>6.9999999999999994E-5</v>
      </c>
      <c r="K44" s="51">
        <f>$F$18*(1+J74)</f>
        <v>239.77200000000002</v>
      </c>
      <c r="L44" s="26">
        <f>K44*J44</f>
        <v>1.678404E-2</v>
      </c>
      <c r="M44" s="27"/>
      <c r="N44" s="30">
        <f>L44-H44</f>
        <v>2.365703999999998E-3</v>
      </c>
      <c r="O44" s="31">
        <f>IF((H44)=0,"",(N44/H44))</f>
        <v>0.16407607646263742</v>
      </c>
      <c r="Q44" s="52">
        <f>+J44</f>
        <v>6.9999999999999994E-5</v>
      </c>
      <c r="R44" s="51">
        <f>$F$18*(1+Q74)</f>
        <v>239.77200000000002</v>
      </c>
      <c r="S44" s="26">
        <f>R44*Q44</f>
        <v>1.678404E-2</v>
      </c>
      <c r="T44" s="27"/>
      <c r="U44" s="30">
        <f t="shared" si="1"/>
        <v>0</v>
      </c>
      <c r="V44" s="31">
        <f t="shared" si="2"/>
        <v>0</v>
      </c>
      <c r="X44" s="52">
        <f>+Q44</f>
        <v>6.9999999999999994E-5</v>
      </c>
      <c r="Y44" s="51">
        <f>$F$18*(1+X74)</f>
        <v>239.77200000000002</v>
      </c>
      <c r="Z44" s="26">
        <f>Y44*X44</f>
        <v>1.678404E-2</v>
      </c>
      <c r="AA44" s="27"/>
      <c r="AB44" s="30">
        <f t="shared" si="3"/>
        <v>0</v>
      </c>
      <c r="AC44" s="31">
        <f t="shared" si="4"/>
        <v>0</v>
      </c>
      <c r="AE44" s="52">
        <f>+X44</f>
        <v>6.9999999999999994E-5</v>
      </c>
      <c r="AF44" s="51">
        <f>$F$18*(1+AE74)</f>
        <v>239.77200000000002</v>
      </c>
      <c r="AG44" s="26">
        <f>AF44*AE44</f>
        <v>1.678404E-2</v>
      </c>
      <c r="AH44" s="27"/>
      <c r="AI44" s="30">
        <f t="shared" si="5"/>
        <v>0</v>
      </c>
      <c r="AJ44" s="31">
        <f t="shared" si="6"/>
        <v>0</v>
      </c>
      <c r="AL44" s="52">
        <f>+AE44</f>
        <v>6.9999999999999994E-5</v>
      </c>
      <c r="AM44" s="51">
        <f>$F$18*(1+AL74)</f>
        <v>239.77200000000002</v>
      </c>
      <c r="AN44" s="26">
        <f>AM44*AL44</f>
        <v>1.678404E-2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8.3056000000000267</v>
      </c>
      <c r="H45" s="26">
        <f t="shared" si="24"/>
        <v>0.84833398400000282</v>
      </c>
      <c r="I45" s="27"/>
      <c r="J45" s="55">
        <f>0.64*$J$55+0.18*$J$56+0.18*$J$57</f>
        <v>0.10214000000000001</v>
      </c>
      <c r="K45" s="54">
        <f>$F$18*(1+$J$74)-$F$18</f>
        <v>7.7720000000000198</v>
      </c>
      <c r="L45" s="26">
        <f t="shared" si="25"/>
        <v>0.79383208000000205</v>
      </c>
      <c r="M45" s="27"/>
      <c r="N45" s="30">
        <f t="shared" si="26"/>
        <v>-5.4501904000000767E-2</v>
      </c>
      <c r="O45" s="31">
        <f t="shared" si="27"/>
        <v>-6.4245810055866617E-2</v>
      </c>
      <c r="Q45" s="55">
        <f>0.64*$Q$55+0.18*$Q$56+0.18*$Q$57</f>
        <v>0.10214000000000001</v>
      </c>
      <c r="R45" s="54">
        <f>$F$18*(1+Q74)-$F$18</f>
        <v>7.7720000000000198</v>
      </c>
      <c r="S45" s="26">
        <f t="shared" ref="S45" si="37">R45*Q45</f>
        <v>0.79383208000000205</v>
      </c>
      <c r="T45" s="27"/>
      <c r="U45" s="30">
        <f t="shared" si="1"/>
        <v>0</v>
      </c>
      <c r="V45" s="31">
        <f t="shared" si="2"/>
        <v>0</v>
      </c>
      <c r="X45" s="55">
        <f>0.64*$X$55+0.18*$X$56+0.18*$X$57</f>
        <v>0.10214000000000001</v>
      </c>
      <c r="Y45" s="54">
        <f>$F$18*(1+X74)-$F$18</f>
        <v>7.7720000000000198</v>
      </c>
      <c r="Z45" s="26">
        <f t="shared" ref="Z45" si="38">Y45*X45</f>
        <v>0.79383208000000205</v>
      </c>
      <c r="AA45" s="27"/>
      <c r="AB45" s="30">
        <f t="shared" si="3"/>
        <v>0</v>
      </c>
      <c r="AC45" s="31">
        <f t="shared" si="4"/>
        <v>0</v>
      </c>
      <c r="AE45" s="55">
        <f>0.64*$AE$55+0.18*$AE$56+0.18*$AE$57</f>
        <v>0.10214000000000001</v>
      </c>
      <c r="AF45" s="54">
        <f>$F$18*(1+AE74)-$F$18</f>
        <v>7.7720000000000198</v>
      </c>
      <c r="AG45" s="26">
        <f t="shared" ref="AG45" si="39">AF45*AE45</f>
        <v>0.79383208000000205</v>
      </c>
      <c r="AH45" s="27"/>
      <c r="AI45" s="30">
        <f t="shared" si="5"/>
        <v>0</v>
      </c>
      <c r="AJ45" s="31">
        <f t="shared" si="6"/>
        <v>0</v>
      </c>
      <c r="AL45" s="55">
        <f>0.64*$AL$55+0.18*$AL$56+0.18*$AL$57</f>
        <v>0.10214000000000001</v>
      </c>
      <c r="AM45" s="54">
        <f>$F$18*(1+AL74)-$F$18</f>
        <v>7.7720000000000198</v>
      </c>
      <c r="AN45" s="26">
        <f t="shared" ref="AN45" si="40">AM45*AL45</f>
        <v>0.79383208000000205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16.751552320000002</v>
      </c>
      <c r="I47" s="40"/>
      <c r="J47" s="59"/>
      <c r="K47" s="61"/>
      <c r="L47" s="60">
        <f>SUM(L40:L46)+L39</f>
        <v>18.811856120000009</v>
      </c>
      <c r="M47" s="40"/>
      <c r="N47" s="43">
        <f t="shared" ref="N47:N65" si="41">L47-H47</f>
        <v>2.0603038000000069</v>
      </c>
      <c r="O47" s="44">
        <f t="shared" si="27"/>
        <v>0.1229918135730126</v>
      </c>
      <c r="Q47" s="59"/>
      <c r="R47" s="61"/>
      <c r="S47" s="60">
        <f>SUM(S40:S46)+S39</f>
        <v>21.683816119999999</v>
      </c>
      <c r="T47" s="40"/>
      <c r="U47" s="43">
        <f t="shared" si="1"/>
        <v>2.8719599999999907</v>
      </c>
      <c r="V47" s="44">
        <f t="shared" si="2"/>
        <v>0.15266755080837763</v>
      </c>
      <c r="X47" s="59"/>
      <c r="Y47" s="61"/>
      <c r="Z47" s="60">
        <f>SUM(Z40:Z46)+Z39</f>
        <v>24.50661612</v>
      </c>
      <c r="AA47" s="40"/>
      <c r="AB47" s="43">
        <f t="shared" si="3"/>
        <v>2.8228000000000009</v>
      </c>
      <c r="AC47" s="44">
        <f t="shared" si="4"/>
        <v>0.13018003770085471</v>
      </c>
      <c r="AE47" s="59"/>
      <c r="AF47" s="61"/>
      <c r="AG47" s="60">
        <f>SUM(AG40:AG46)+AG39</f>
        <v>27.263416120000002</v>
      </c>
      <c r="AH47" s="40"/>
      <c r="AI47" s="43">
        <f t="shared" si="5"/>
        <v>2.7568000000000019</v>
      </c>
      <c r="AJ47" s="44">
        <f t="shared" si="6"/>
        <v>0.11249207097793319</v>
      </c>
      <c r="AL47" s="59"/>
      <c r="AM47" s="61"/>
      <c r="AN47" s="60">
        <f>SUM(AN40:AN46)+AN39</f>
        <v>29.610616120000003</v>
      </c>
      <c r="AO47" s="40"/>
      <c r="AP47" s="43">
        <f t="shared" si="7"/>
        <v>2.3472000000000008</v>
      </c>
      <c r="AQ47" s="44">
        <f t="shared" si="8"/>
        <v>8.6093393053489467E-2</v>
      </c>
    </row>
    <row r="48" spans="2:43" x14ac:dyDescent="0.2">
      <c r="B48" s="27" t="s">
        <v>39</v>
      </c>
      <c r="C48" s="27"/>
      <c r="D48" s="62" t="s">
        <v>30</v>
      </c>
      <c r="E48" s="63"/>
      <c r="F48" s="28">
        <v>7.7000000000000002E-3</v>
      </c>
      <c r="G48" s="64">
        <f>F18*(1+F74)</f>
        <v>240.30560000000003</v>
      </c>
      <c r="H48" s="26">
        <f>G48*F48</f>
        <v>1.8503531200000003</v>
      </c>
      <c r="I48" s="27"/>
      <c r="J48" s="28">
        <v>7.7000000000000002E-3</v>
      </c>
      <c r="K48" s="65">
        <f>F18*(1+J74)</f>
        <v>239.77200000000002</v>
      </c>
      <c r="L48" s="26">
        <f>K48*J48</f>
        <v>1.8462444000000002</v>
      </c>
      <c r="M48" s="27"/>
      <c r="N48" s="30">
        <f t="shared" si="41"/>
        <v>-4.1087200000000657E-3</v>
      </c>
      <c r="O48" s="31">
        <f t="shared" si="27"/>
        <v>-2.2205058891678281E-3</v>
      </c>
      <c r="Q48" s="28">
        <f>+J48</f>
        <v>7.7000000000000002E-3</v>
      </c>
      <c r="R48" s="65">
        <f>$F$18*(1+Q74)</f>
        <v>239.77200000000002</v>
      </c>
      <c r="S48" s="26">
        <f>R48*Q48</f>
        <v>1.8462444000000002</v>
      </c>
      <c r="T48" s="27"/>
      <c r="U48" s="30">
        <f t="shared" si="1"/>
        <v>0</v>
      </c>
      <c r="V48" s="31">
        <f t="shared" si="2"/>
        <v>0</v>
      </c>
      <c r="X48" s="28">
        <f>+Q48</f>
        <v>7.7000000000000002E-3</v>
      </c>
      <c r="Y48" s="65">
        <f>$F$18*(1+X74)</f>
        <v>239.77200000000002</v>
      </c>
      <c r="Z48" s="26">
        <f>Y48*X48</f>
        <v>1.8462444000000002</v>
      </c>
      <c r="AA48" s="27"/>
      <c r="AB48" s="30">
        <f t="shared" si="3"/>
        <v>0</v>
      </c>
      <c r="AC48" s="31">
        <f t="shared" si="4"/>
        <v>0</v>
      </c>
      <c r="AE48" s="28">
        <f>+X48</f>
        <v>7.7000000000000002E-3</v>
      </c>
      <c r="AF48" s="65">
        <f>$F$18*(1+AE74)</f>
        <v>239.77200000000002</v>
      </c>
      <c r="AG48" s="26">
        <f>AF48*AE48</f>
        <v>1.8462444000000002</v>
      </c>
      <c r="AH48" s="27"/>
      <c r="AI48" s="30">
        <f t="shared" si="5"/>
        <v>0</v>
      </c>
      <c r="AJ48" s="31">
        <f t="shared" si="6"/>
        <v>0</v>
      </c>
      <c r="AL48" s="28">
        <f>+AE48</f>
        <v>7.7000000000000002E-3</v>
      </c>
      <c r="AM48" s="65">
        <f>$F$18*(1+AL74)</f>
        <v>239.77200000000002</v>
      </c>
      <c r="AN48" s="26">
        <f>AM48*AL48</f>
        <v>1.8462444000000002</v>
      </c>
      <c r="AO48" s="27"/>
      <c r="AP48" s="30">
        <f t="shared" si="7"/>
        <v>0</v>
      </c>
      <c r="AQ48" s="31">
        <f t="shared" si="8"/>
        <v>0</v>
      </c>
    </row>
    <row r="49" spans="2:43" ht="25.5" x14ac:dyDescent="0.2">
      <c r="B49" s="66" t="s">
        <v>40</v>
      </c>
      <c r="C49" s="27"/>
      <c r="D49" s="62" t="s">
        <v>30</v>
      </c>
      <c r="E49" s="63"/>
      <c r="F49" s="28">
        <v>4.1999999999999997E-3</v>
      </c>
      <c r="G49" s="64">
        <f>G48</f>
        <v>240.30560000000003</v>
      </c>
      <c r="H49" s="26">
        <f>G49*F49</f>
        <v>1.0092835200000001</v>
      </c>
      <c r="I49" s="27"/>
      <c r="J49" s="28">
        <v>4.1999999999999997E-3</v>
      </c>
      <c r="K49" s="65">
        <f>K48</f>
        <v>239.77200000000002</v>
      </c>
      <c r="L49" s="26">
        <f>K49*J49</f>
        <v>1.0070424</v>
      </c>
      <c r="M49" s="27"/>
      <c r="N49" s="30">
        <f t="shared" si="41"/>
        <v>-2.2411200000000964E-3</v>
      </c>
      <c r="O49" s="31">
        <f t="shared" si="27"/>
        <v>-2.2205058891678884E-3</v>
      </c>
      <c r="Q49" s="28">
        <f>+J49</f>
        <v>4.1999999999999997E-3</v>
      </c>
      <c r="R49" s="65">
        <f>R48</f>
        <v>239.77200000000002</v>
      </c>
      <c r="S49" s="26">
        <f>R49*Q49</f>
        <v>1.0070424</v>
      </c>
      <c r="T49" s="27"/>
      <c r="U49" s="30">
        <f t="shared" si="1"/>
        <v>0</v>
      </c>
      <c r="V49" s="31">
        <f t="shared" si="2"/>
        <v>0</v>
      </c>
      <c r="X49" s="28">
        <f>+Q49</f>
        <v>4.1999999999999997E-3</v>
      </c>
      <c r="Y49" s="65">
        <f>Y48</f>
        <v>239.77200000000002</v>
      </c>
      <c r="Z49" s="26">
        <f>Y49*X49</f>
        <v>1.0070424</v>
      </c>
      <c r="AA49" s="27"/>
      <c r="AB49" s="30">
        <f t="shared" si="3"/>
        <v>0</v>
      </c>
      <c r="AC49" s="31">
        <f t="shared" si="4"/>
        <v>0</v>
      </c>
      <c r="AE49" s="28">
        <f>+X49</f>
        <v>4.1999999999999997E-3</v>
      </c>
      <c r="AF49" s="65">
        <f>AF48</f>
        <v>239.77200000000002</v>
      </c>
      <c r="AG49" s="26">
        <f>AF49*AE49</f>
        <v>1.0070424</v>
      </c>
      <c r="AH49" s="27"/>
      <c r="AI49" s="30">
        <f t="shared" si="5"/>
        <v>0</v>
      </c>
      <c r="AJ49" s="31">
        <f t="shared" si="6"/>
        <v>0</v>
      </c>
      <c r="AL49" s="28">
        <f>+AE49</f>
        <v>4.1999999999999997E-3</v>
      </c>
      <c r="AM49" s="65">
        <f>AM48</f>
        <v>239.77200000000002</v>
      </c>
      <c r="AN49" s="26">
        <f>AM49*AL49</f>
        <v>1.0070424</v>
      </c>
      <c r="AO49" s="27"/>
      <c r="AP49" s="30">
        <f t="shared" si="7"/>
        <v>0</v>
      </c>
      <c r="AQ49" s="31">
        <f t="shared" si="8"/>
        <v>0</v>
      </c>
    </row>
    <row r="50" spans="2:43" ht="25.5" x14ac:dyDescent="0.2">
      <c r="B50" s="56" t="s">
        <v>41</v>
      </c>
      <c r="C50" s="35"/>
      <c r="D50" s="35"/>
      <c r="E50" s="35"/>
      <c r="F50" s="67"/>
      <c r="G50" s="59"/>
      <c r="H50" s="60">
        <f>SUM(H47:H49)</f>
        <v>19.611188960000003</v>
      </c>
      <c r="I50" s="68"/>
      <c r="J50" s="69"/>
      <c r="K50" s="70"/>
      <c r="L50" s="60">
        <f>SUM(L47:L49)</f>
        <v>21.665142920000008</v>
      </c>
      <c r="M50" s="68"/>
      <c r="N50" s="43">
        <f t="shared" si="41"/>
        <v>2.0539539600000047</v>
      </c>
      <c r="O50" s="44">
        <f t="shared" si="27"/>
        <v>0.10473378050608535</v>
      </c>
      <c r="Q50" s="69"/>
      <c r="R50" s="70"/>
      <c r="S50" s="60">
        <f>SUM(S47:S49)</f>
        <v>24.537102919999999</v>
      </c>
      <c r="T50" s="68"/>
      <c r="U50" s="43">
        <f t="shared" si="1"/>
        <v>2.8719599999999907</v>
      </c>
      <c r="V50" s="44">
        <f t="shared" si="2"/>
        <v>0.13256132260954362</v>
      </c>
      <c r="X50" s="69"/>
      <c r="Y50" s="70"/>
      <c r="Z50" s="60">
        <f>SUM(Z47:Z49)</f>
        <v>27.35990292</v>
      </c>
      <c r="AA50" s="68"/>
      <c r="AB50" s="43">
        <f t="shared" si="3"/>
        <v>2.8228000000000009</v>
      </c>
      <c r="AC50" s="44">
        <f t="shared" si="4"/>
        <v>0.11504210620150918</v>
      </c>
      <c r="AE50" s="69"/>
      <c r="AF50" s="70"/>
      <c r="AG50" s="60">
        <f>SUM(AG47:AG49)</f>
        <v>30.116702920000002</v>
      </c>
      <c r="AH50" s="68"/>
      <c r="AI50" s="43">
        <f t="shared" si="5"/>
        <v>2.7568000000000019</v>
      </c>
      <c r="AJ50" s="44">
        <f t="shared" si="6"/>
        <v>0.10076059144145538</v>
      </c>
      <c r="AL50" s="69"/>
      <c r="AM50" s="70"/>
      <c r="AN50" s="60">
        <f>SUM(AN47:AN49)</f>
        <v>32.463902920000002</v>
      </c>
      <c r="AO50" s="68"/>
      <c r="AP50" s="43">
        <f t="shared" si="7"/>
        <v>2.3472000000000008</v>
      </c>
      <c r="AQ50" s="44">
        <f t="shared" si="8"/>
        <v>7.7936818191385232E-2</v>
      </c>
    </row>
    <row r="51" spans="2:43" ht="25.5" x14ac:dyDescent="0.2">
      <c r="B51" s="71" t="s">
        <v>42</v>
      </c>
      <c r="C51" s="21"/>
      <c r="D51" s="22" t="s">
        <v>30</v>
      </c>
      <c r="E51" s="23"/>
      <c r="F51" s="72">
        <v>4.4000000000000003E-3</v>
      </c>
      <c r="G51" s="64">
        <f>G49</f>
        <v>240.30560000000003</v>
      </c>
      <c r="H51" s="73">
        <f t="shared" ref="H51:H57" si="42">G51*F51</f>
        <v>1.0573446400000002</v>
      </c>
      <c r="I51" s="27"/>
      <c r="J51" s="72">
        <v>4.4000000000000003E-3</v>
      </c>
      <c r="K51" s="65">
        <f>K49</f>
        <v>239.77200000000002</v>
      </c>
      <c r="L51" s="73">
        <f t="shared" ref="L51:L57" si="43">K51*J51</f>
        <v>1.0549968000000001</v>
      </c>
      <c r="M51" s="27"/>
      <c r="N51" s="30">
        <f t="shared" si="41"/>
        <v>-2.347840000000101E-3</v>
      </c>
      <c r="O51" s="74">
        <f t="shared" si="27"/>
        <v>-2.220505889167888E-3</v>
      </c>
      <c r="Q51" s="72">
        <f>+J51</f>
        <v>4.4000000000000003E-3</v>
      </c>
      <c r="R51" s="65">
        <f>R49</f>
        <v>239.77200000000002</v>
      </c>
      <c r="S51" s="73">
        <f t="shared" ref="S51:S57" si="44">R51*Q51</f>
        <v>1.0549968000000001</v>
      </c>
      <c r="T51" s="27"/>
      <c r="U51" s="30">
        <f t="shared" si="1"/>
        <v>0</v>
      </c>
      <c r="V51" s="74">
        <f t="shared" si="2"/>
        <v>0</v>
      </c>
      <c r="X51" s="72">
        <f>+Q51</f>
        <v>4.4000000000000003E-3</v>
      </c>
      <c r="Y51" s="65">
        <f>Y49</f>
        <v>239.77200000000002</v>
      </c>
      <c r="Z51" s="73">
        <f t="shared" ref="Z51:Z57" si="45">Y51*X51</f>
        <v>1.0549968000000001</v>
      </c>
      <c r="AA51" s="27"/>
      <c r="AB51" s="30">
        <f t="shared" si="3"/>
        <v>0</v>
      </c>
      <c r="AC51" s="74">
        <f t="shared" si="4"/>
        <v>0</v>
      </c>
      <c r="AE51" s="72">
        <f>+X51</f>
        <v>4.4000000000000003E-3</v>
      </c>
      <c r="AF51" s="65">
        <f>AF49</f>
        <v>239.77200000000002</v>
      </c>
      <c r="AG51" s="73">
        <f t="shared" ref="AG51:AG57" si="46">AF51*AE51</f>
        <v>1.0549968000000001</v>
      </c>
      <c r="AH51" s="27"/>
      <c r="AI51" s="30">
        <f t="shared" si="5"/>
        <v>0</v>
      </c>
      <c r="AJ51" s="74">
        <f t="shared" si="6"/>
        <v>0</v>
      </c>
      <c r="AL51" s="72">
        <f>+AE51</f>
        <v>4.4000000000000003E-3</v>
      </c>
      <c r="AM51" s="65">
        <f>AM49</f>
        <v>239.77200000000002</v>
      </c>
      <c r="AN51" s="73">
        <f t="shared" ref="AN51:AN57" si="47">AM51*AL51</f>
        <v>1.0549968000000001</v>
      </c>
      <c r="AO51" s="27"/>
      <c r="AP51" s="30">
        <f t="shared" si="7"/>
        <v>0</v>
      </c>
      <c r="AQ51" s="74">
        <f t="shared" si="8"/>
        <v>0</v>
      </c>
    </row>
    <row r="52" spans="2:43" ht="25.5" x14ac:dyDescent="0.2">
      <c r="B52" s="71" t="s">
        <v>43</v>
      </c>
      <c r="C52" s="21"/>
      <c r="D52" s="22" t="s">
        <v>30</v>
      </c>
      <c r="E52" s="23"/>
      <c r="F52" s="72">
        <v>1.2999999999999999E-3</v>
      </c>
      <c r="G52" s="64">
        <f>G49</f>
        <v>240.30560000000003</v>
      </c>
      <c r="H52" s="73">
        <f t="shared" si="42"/>
        <v>0.31239728</v>
      </c>
      <c r="I52" s="27"/>
      <c r="J52" s="72">
        <v>1.2999999999999999E-3</v>
      </c>
      <c r="K52" s="65">
        <f>K49</f>
        <v>239.77200000000002</v>
      </c>
      <c r="L52" s="73">
        <f t="shared" si="43"/>
        <v>0.31170360000000003</v>
      </c>
      <c r="M52" s="27"/>
      <c r="N52" s="30">
        <f t="shared" si="41"/>
        <v>-6.9367999999997432E-4</v>
      </c>
      <c r="O52" s="74">
        <f t="shared" si="27"/>
        <v>-2.2205058891677106E-3</v>
      </c>
      <c r="Q52" s="72">
        <f>+J52</f>
        <v>1.2999999999999999E-3</v>
      </c>
      <c r="R52" s="65">
        <f>R49</f>
        <v>239.77200000000002</v>
      </c>
      <c r="S52" s="73">
        <f t="shared" si="44"/>
        <v>0.31170360000000003</v>
      </c>
      <c r="T52" s="27"/>
      <c r="U52" s="30">
        <f t="shared" si="1"/>
        <v>0</v>
      </c>
      <c r="V52" s="74">
        <f t="shared" si="2"/>
        <v>0</v>
      </c>
      <c r="X52" s="72">
        <f>+Q52</f>
        <v>1.2999999999999999E-3</v>
      </c>
      <c r="Y52" s="65">
        <f>Y49</f>
        <v>239.77200000000002</v>
      </c>
      <c r="Z52" s="73">
        <f t="shared" si="45"/>
        <v>0.31170360000000003</v>
      </c>
      <c r="AA52" s="27"/>
      <c r="AB52" s="30">
        <f t="shared" si="3"/>
        <v>0</v>
      </c>
      <c r="AC52" s="74">
        <f t="shared" si="4"/>
        <v>0</v>
      </c>
      <c r="AE52" s="72">
        <f>+X52</f>
        <v>1.2999999999999999E-3</v>
      </c>
      <c r="AF52" s="65">
        <f>AF49</f>
        <v>239.77200000000002</v>
      </c>
      <c r="AG52" s="73">
        <f t="shared" si="46"/>
        <v>0.31170360000000003</v>
      </c>
      <c r="AH52" s="27"/>
      <c r="AI52" s="30">
        <f t="shared" si="5"/>
        <v>0</v>
      </c>
      <c r="AJ52" s="74">
        <f t="shared" si="6"/>
        <v>0</v>
      </c>
      <c r="AL52" s="72">
        <f>+AE52</f>
        <v>1.2999999999999999E-3</v>
      </c>
      <c r="AM52" s="65">
        <f>AM49</f>
        <v>239.77200000000002</v>
      </c>
      <c r="AN52" s="73">
        <f t="shared" si="47"/>
        <v>0.31170360000000003</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232</v>
      </c>
      <c r="H54" s="73">
        <f t="shared" si="42"/>
        <v>1.61008</v>
      </c>
      <c r="I54" s="27"/>
      <c r="J54" s="72">
        <f>+F54</f>
        <v>6.94E-3</v>
      </c>
      <c r="K54" s="76">
        <f>$F$18</f>
        <v>232</v>
      </c>
      <c r="L54" s="73">
        <f t="shared" si="43"/>
        <v>1.61008</v>
      </c>
      <c r="M54" s="27"/>
      <c r="N54" s="30">
        <f t="shared" si="41"/>
        <v>0</v>
      </c>
      <c r="O54" s="74">
        <f t="shared" si="27"/>
        <v>0</v>
      </c>
      <c r="Q54" s="72">
        <f>+J54</f>
        <v>6.94E-3</v>
      </c>
      <c r="R54" s="76">
        <f>$F$18</f>
        <v>232</v>
      </c>
      <c r="S54" s="73">
        <f t="shared" si="44"/>
        <v>1.61008</v>
      </c>
      <c r="T54" s="27"/>
      <c r="U54" s="30">
        <f t="shared" si="1"/>
        <v>0</v>
      </c>
      <c r="V54" s="74">
        <f t="shared" si="2"/>
        <v>0</v>
      </c>
      <c r="X54" s="72">
        <f>+Q54</f>
        <v>6.94E-3</v>
      </c>
      <c r="Y54" s="76">
        <f>$F$18</f>
        <v>232</v>
      </c>
      <c r="Z54" s="73">
        <f t="shared" si="45"/>
        <v>1.61008</v>
      </c>
      <c r="AA54" s="27"/>
      <c r="AB54" s="30">
        <f t="shared" si="3"/>
        <v>0</v>
      </c>
      <c r="AC54" s="74">
        <f t="shared" si="4"/>
        <v>0</v>
      </c>
      <c r="AE54" s="72">
        <f>+X54</f>
        <v>6.94E-3</v>
      </c>
      <c r="AF54" s="76">
        <f>$F$18</f>
        <v>232</v>
      </c>
      <c r="AG54" s="73">
        <f t="shared" si="46"/>
        <v>1.61008</v>
      </c>
      <c r="AH54" s="27"/>
      <c r="AI54" s="30">
        <f t="shared" si="5"/>
        <v>0</v>
      </c>
      <c r="AJ54" s="74">
        <f t="shared" si="6"/>
        <v>0</v>
      </c>
      <c r="AL54" s="72">
        <f>+AE54</f>
        <v>6.94E-3</v>
      </c>
      <c r="AM54" s="76">
        <f>$F$18</f>
        <v>232</v>
      </c>
      <c r="AN54" s="73">
        <f t="shared" si="47"/>
        <v>1.61008</v>
      </c>
      <c r="AO54" s="27"/>
      <c r="AP54" s="30">
        <f t="shared" si="7"/>
        <v>0</v>
      </c>
      <c r="AQ54" s="74">
        <f t="shared" si="8"/>
        <v>0</v>
      </c>
    </row>
    <row r="55" spans="2:43" x14ac:dyDescent="0.2">
      <c r="B55" s="49" t="s">
        <v>46</v>
      </c>
      <c r="C55" s="21"/>
      <c r="D55" s="22"/>
      <c r="E55" s="23"/>
      <c r="F55" s="72">
        <v>0.08</v>
      </c>
      <c r="G55" s="77">
        <f>0.64*$F$18</f>
        <v>148.47999999999999</v>
      </c>
      <c r="H55" s="73">
        <f t="shared" si="42"/>
        <v>11.878399999999999</v>
      </c>
      <c r="I55" s="27"/>
      <c r="J55" s="72">
        <v>0.08</v>
      </c>
      <c r="K55" s="77">
        <f>$G$55</f>
        <v>148.47999999999999</v>
      </c>
      <c r="L55" s="73">
        <f t="shared" si="43"/>
        <v>11.878399999999999</v>
      </c>
      <c r="M55" s="27"/>
      <c r="N55" s="30">
        <f t="shared" si="41"/>
        <v>0</v>
      </c>
      <c r="O55" s="74">
        <f t="shared" si="27"/>
        <v>0</v>
      </c>
      <c r="Q55" s="72">
        <v>0.08</v>
      </c>
      <c r="R55" s="77">
        <f>$G$55</f>
        <v>148.47999999999999</v>
      </c>
      <c r="S55" s="73">
        <f t="shared" si="44"/>
        <v>11.878399999999999</v>
      </c>
      <c r="T55" s="27"/>
      <c r="U55" s="30">
        <f t="shared" si="1"/>
        <v>0</v>
      </c>
      <c r="V55" s="74">
        <f t="shared" si="2"/>
        <v>0</v>
      </c>
      <c r="X55" s="72">
        <v>0.08</v>
      </c>
      <c r="Y55" s="77">
        <f>$G$55</f>
        <v>148.47999999999999</v>
      </c>
      <c r="Z55" s="73">
        <f t="shared" si="45"/>
        <v>11.878399999999999</v>
      </c>
      <c r="AA55" s="27"/>
      <c r="AB55" s="30">
        <f t="shared" si="3"/>
        <v>0</v>
      </c>
      <c r="AC55" s="74">
        <f t="shared" si="4"/>
        <v>0</v>
      </c>
      <c r="AE55" s="72">
        <v>0.08</v>
      </c>
      <c r="AF55" s="77">
        <f>$G$55</f>
        <v>148.47999999999999</v>
      </c>
      <c r="AG55" s="73">
        <f t="shared" si="46"/>
        <v>11.878399999999999</v>
      </c>
      <c r="AH55" s="27"/>
      <c r="AI55" s="30">
        <f t="shared" si="5"/>
        <v>0</v>
      </c>
      <c r="AJ55" s="74">
        <f t="shared" si="6"/>
        <v>0</v>
      </c>
      <c r="AL55" s="72">
        <v>0.08</v>
      </c>
      <c r="AM55" s="77">
        <f>$G$55</f>
        <v>148.47999999999999</v>
      </c>
      <c r="AN55" s="73">
        <f t="shared" si="47"/>
        <v>11.878399999999999</v>
      </c>
      <c r="AO55" s="27"/>
      <c r="AP55" s="30">
        <f t="shared" si="7"/>
        <v>0</v>
      </c>
      <c r="AQ55" s="74">
        <f t="shared" si="8"/>
        <v>0</v>
      </c>
    </row>
    <row r="56" spans="2:43" x14ac:dyDescent="0.2">
      <c r="B56" s="49" t="s">
        <v>47</v>
      </c>
      <c r="C56" s="21"/>
      <c r="D56" s="22"/>
      <c r="E56" s="23"/>
      <c r="F56" s="72">
        <v>0.122</v>
      </c>
      <c r="G56" s="77">
        <f>0.18*$F$18</f>
        <v>41.76</v>
      </c>
      <c r="H56" s="73">
        <f t="shared" si="42"/>
        <v>5.0947199999999997</v>
      </c>
      <c r="I56" s="27"/>
      <c r="J56" s="72">
        <v>0.122</v>
      </c>
      <c r="K56" s="77">
        <f>$G$56</f>
        <v>41.76</v>
      </c>
      <c r="L56" s="73">
        <f t="shared" si="43"/>
        <v>5.0947199999999997</v>
      </c>
      <c r="M56" s="27"/>
      <c r="N56" s="30">
        <f t="shared" si="41"/>
        <v>0</v>
      </c>
      <c r="O56" s="74">
        <f t="shared" si="27"/>
        <v>0</v>
      </c>
      <c r="Q56" s="72">
        <v>0.122</v>
      </c>
      <c r="R56" s="77">
        <f>$G$56</f>
        <v>41.76</v>
      </c>
      <c r="S56" s="73">
        <f t="shared" si="44"/>
        <v>5.0947199999999997</v>
      </c>
      <c r="T56" s="27"/>
      <c r="U56" s="30">
        <f t="shared" si="1"/>
        <v>0</v>
      </c>
      <c r="V56" s="74">
        <f t="shared" si="2"/>
        <v>0</v>
      </c>
      <c r="X56" s="72">
        <v>0.122</v>
      </c>
      <c r="Y56" s="77">
        <f>$G$56</f>
        <v>41.76</v>
      </c>
      <c r="Z56" s="73">
        <f t="shared" si="45"/>
        <v>5.0947199999999997</v>
      </c>
      <c r="AA56" s="27"/>
      <c r="AB56" s="30">
        <f t="shared" si="3"/>
        <v>0</v>
      </c>
      <c r="AC56" s="74">
        <f t="shared" si="4"/>
        <v>0</v>
      </c>
      <c r="AE56" s="72">
        <v>0.122</v>
      </c>
      <c r="AF56" s="77">
        <f>$G$56</f>
        <v>41.76</v>
      </c>
      <c r="AG56" s="73">
        <f t="shared" si="46"/>
        <v>5.0947199999999997</v>
      </c>
      <c r="AH56" s="27"/>
      <c r="AI56" s="30">
        <f t="shared" si="5"/>
        <v>0</v>
      </c>
      <c r="AJ56" s="74">
        <f t="shared" si="6"/>
        <v>0</v>
      </c>
      <c r="AL56" s="72">
        <v>0.122</v>
      </c>
      <c r="AM56" s="77">
        <f>$G$56</f>
        <v>41.76</v>
      </c>
      <c r="AN56" s="73">
        <f t="shared" si="47"/>
        <v>5.0947199999999997</v>
      </c>
      <c r="AO56" s="27"/>
      <c r="AP56" s="30">
        <f t="shared" si="7"/>
        <v>0</v>
      </c>
      <c r="AQ56" s="74">
        <f t="shared" si="8"/>
        <v>0</v>
      </c>
    </row>
    <row r="57" spans="2:43" x14ac:dyDescent="0.2">
      <c r="B57" s="11" t="s">
        <v>48</v>
      </c>
      <c r="C57" s="21"/>
      <c r="D57" s="22"/>
      <c r="E57" s="23"/>
      <c r="F57" s="72">
        <v>0.161</v>
      </c>
      <c r="G57" s="77">
        <f>0.18*$F$18</f>
        <v>41.76</v>
      </c>
      <c r="H57" s="73">
        <f t="shared" si="42"/>
        <v>6.7233599999999996</v>
      </c>
      <c r="I57" s="27"/>
      <c r="J57" s="72">
        <v>0.161</v>
      </c>
      <c r="K57" s="77">
        <f>$G$57</f>
        <v>41.76</v>
      </c>
      <c r="L57" s="73">
        <f t="shared" si="43"/>
        <v>6.7233599999999996</v>
      </c>
      <c r="M57" s="27"/>
      <c r="N57" s="30">
        <f t="shared" si="41"/>
        <v>0</v>
      </c>
      <c r="O57" s="74">
        <f t="shared" si="27"/>
        <v>0</v>
      </c>
      <c r="Q57" s="72">
        <v>0.161</v>
      </c>
      <c r="R57" s="77">
        <f>$G$57</f>
        <v>41.76</v>
      </c>
      <c r="S57" s="73">
        <f t="shared" si="44"/>
        <v>6.7233599999999996</v>
      </c>
      <c r="T57" s="27"/>
      <c r="U57" s="30">
        <f t="shared" si="1"/>
        <v>0</v>
      </c>
      <c r="V57" s="74">
        <f t="shared" si="2"/>
        <v>0</v>
      </c>
      <c r="X57" s="72">
        <v>0.161</v>
      </c>
      <c r="Y57" s="77">
        <f>$G$57</f>
        <v>41.76</v>
      </c>
      <c r="Z57" s="73">
        <f t="shared" si="45"/>
        <v>6.7233599999999996</v>
      </c>
      <c r="AA57" s="27"/>
      <c r="AB57" s="30">
        <f t="shared" si="3"/>
        <v>0</v>
      </c>
      <c r="AC57" s="74">
        <f t="shared" si="4"/>
        <v>0</v>
      </c>
      <c r="AE57" s="72">
        <v>0.161</v>
      </c>
      <c r="AF57" s="77">
        <f>$G$57</f>
        <v>41.76</v>
      </c>
      <c r="AG57" s="73">
        <f t="shared" si="46"/>
        <v>6.7233599999999996</v>
      </c>
      <c r="AH57" s="27"/>
      <c r="AI57" s="30">
        <f t="shared" si="5"/>
        <v>0</v>
      </c>
      <c r="AJ57" s="74">
        <f t="shared" si="6"/>
        <v>0</v>
      </c>
      <c r="AL57" s="72">
        <v>0.161</v>
      </c>
      <c r="AM57" s="77">
        <f>$G$57</f>
        <v>41.76</v>
      </c>
      <c r="AN57" s="73">
        <f t="shared" si="47"/>
        <v>6.7233599999999996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232</v>
      </c>
      <c r="H58" s="73">
        <f>G58*F58</f>
        <v>21.808</v>
      </c>
      <c r="I58" s="83"/>
      <c r="J58" s="72">
        <v>9.4E-2</v>
      </c>
      <c r="K58" s="82">
        <f>$G$58</f>
        <v>232</v>
      </c>
      <c r="L58" s="73">
        <f>K58*J58</f>
        <v>21.808</v>
      </c>
      <c r="M58" s="83"/>
      <c r="N58" s="84">
        <f t="shared" si="41"/>
        <v>0</v>
      </c>
      <c r="O58" s="74">
        <f t="shared" si="27"/>
        <v>0</v>
      </c>
      <c r="Q58" s="72">
        <v>9.4E-2</v>
      </c>
      <c r="R58" s="82">
        <f>$G$58</f>
        <v>232</v>
      </c>
      <c r="S58" s="73">
        <f>R58*Q58</f>
        <v>21.808</v>
      </c>
      <c r="T58" s="83"/>
      <c r="U58" s="84">
        <f t="shared" si="1"/>
        <v>0</v>
      </c>
      <c r="V58" s="74">
        <f t="shared" si="2"/>
        <v>0</v>
      </c>
      <c r="X58" s="72">
        <v>9.4E-2</v>
      </c>
      <c r="Y58" s="82">
        <f>$G$58</f>
        <v>232</v>
      </c>
      <c r="Z58" s="73">
        <f>Y58*X58</f>
        <v>21.808</v>
      </c>
      <c r="AA58" s="83"/>
      <c r="AB58" s="84">
        <f t="shared" si="3"/>
        <v>0</v>
      </c>
      <c r="AC58" s="74">
        <f t="shared" si="4"/>
        <v>0</v>
      </c>
      <c r="AE58" s="72">
        <v>9.4E-2</v>
      </c>
      <c r="AF58" s="82">
        <f>$G$58</f>
        <v>232</v>
      </c>
      <c r="AG58" s="73">
        <f>AF58*AE58</f>
        <v>21.808</v>
      </c>
      <c r="AH58" s="83"/>
      <c r="AI58" s="84">
        <f t="shared" si="5"/>
        <v>0</v>
      </c>
      <c r="AJ58" s="74">
        <f t="shared" si="6"/>
        <v>0</v>
      </c>
      <c r="AL58" s="72">
        <v>9.4E-2</v>
      </c>
      <c r="AM58" s="82">
        <f>$G$58</f>
        <v>232</v>
      </c>
      <c r="AN58" s="73">
        <f>AM58*AL58</f>
        <v>21.808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46.53749088</v>
      </c>
      <c r="I61" s="100"/>
      <c r="J61" s="101"/>
      <c r="K61" s="101"/>
      <c r="L61" s="99">
        <f>SUM(L51:L57,L50)</f>
        <v>48.588403320000005</v>
      </c>
      <c r="M61" s="102"/>
      <c r="N61" s="103">
        <f t="shared" ref="N61" si="48">L61-H61</f>
        <v>2.0509124400000047</v>
      </c>
      <c r="O61" s="104">
        <f t="shared" ref="O61" si="49">IF((H61)=0,"",(N61/H61))</f>
        <v>4.407011210141127E-2</v>
      </c>
      <c r="Q61" s="101"/>
      <c r="R61" s="101"/>
      <c r="S61" s="103">
        <f>SUM(S51:S57,S50)</f>
        <v>51.460363319999999</v>
      </c>
      <c r="T61" s="102"/>
      <c r="U61" s="103">
        <f t="shared" si="1"/>
        <v>2.8719599999999943</v>
      </c>
      <c r="V61" s="104">
        <f>IF((L61)=0,"",(U61/L61))</f>
        <v>5.9107931188548346E-2</v>
      </c>
      <c r="X61" s="101"/>
      <c r="Y61" s="101"/>
      <c r="Z61" s="103">
        <f>SUM(Z51:Z57,Z50)</f>
        <v>54.28316332</v>
      </c>
      <c r="AA61" s="102"/>
      <c r="AB61" s="103">
        <f t="shared" si="3"/>
        <v>2.8228000000000009</v>
      </c>
      <c r="AC61" s="104">
        <f>IF((S61)=0,"",(AB61/S61))</f>
        <v>5.4853868451078806E-2</v>
      </c>
      <c r="AE61" s="101"/>
      <c r="AF61" s="101"/>
      <c r="AG61" s="103">
        <f>SUM(AG51:AG57,AG50)</f>
        <v>57.039963319999998</v>
      </c>
      <c r="AH61" s="102"/>
      <c r="AI61" s="103">
        <f t="shared" ref="AI61:AI65" si="50">AG61-Z61</f>
        <v>2.7567999999999984</v>
      </c>
      <c r="AJ61" s="104">
        <f>IF((Z61)=0,"",(AI61/Z61))</f>
        <v>5.0785544382309193E-2</v>
      </c>
      <c r="AL61" s="101"/>
      <c r="AM61" s="101"/>
      <c r="AN61" s="103">
        <f>SUM(AN51:AN57,AN50)</f>
        <v>59.387163319999999</v>
      </c>
      <c r="AO61" s="102"/>
      <c r="AP61" s="103">
        <f t="shared" ref="AP61:AP65" si="51">AN61-AG61</f>
        <v>2.3472000000000008</v>
      </c>
      <c r="AQ61" s="104">
        <f>IF((AG61)=0,"",(AP61/AG61))</f>
        <v>4.1150096588105603E-2</v>
      </c>
    </row>
    <row r="62" spans="2:43" x14ac:dyDescent="0.2">
      <c r="B62" s="105" t="s">
        <v>52</v>
      </c>
      <c r="C62" s="21"/>
      <c r="D62" s="21"/>
      <c r="E62" s="21"/>
      <c r="F62" s="106">
        <v>0.13</v>
      </c>
      <c r="G62" s="107"/>
      <c r="H62" s="108">
        <f>H61*F62</f>
        <v>6.0498738144000006</v>
      </c>
      <c r="I62" s="109"/>
      <c r="J62" s="110">
        <v>0.13</v>
      </c>
      <c r="K62" s="109"/>
      <c r="L62" s="111">
        <f>L61*J62</f>
        <v>6.3164924316000004</v>
      </c>
      <c r="M62" s="112"/>
      <c r="N62" s="113">
        <f t="shared" si="41"/>
        <v>0.2666186171999998</v>
      </c>
      <c r="O62" s="114">
        <f t="shared" si="27"/>
        <v>4.4070112101411131E-2</v>
      </c>
      <c r="Q62" s="110">
        <v>0.13</v>
      </c>
      <c r="R62" s="109"/>
      <c r="S62" s="111">
        <f>S61*Q62</f>
        <v>6.6898472315999999</v>
      </c>
      <c r="T62" s="112"/>
      <c r="U62" s="113">
        <f t="shared" si="1"/>
        <v>0.37335479999999954</v>
      </c>
      <c r="V62" s="114">
        <f t="shared" ref="V62:V71" si="52">IF((L62)=0,"",(U62/L62))</f>
        <v>5.9107931188548395E-2</v>
      </c>
      <c r="X62" s="110">
        <v>0.13</v>
      </c>
      <c r="Y62" s="109"/>
      <c r="Z62" s="111">
        <f>Z61*X62</f>
        <v>7.0568112316000002</v>
      </c>
      <c r="AA62" s="112"/>
      <c r="AB62" s="113">
        <f t="shared" si="3"/>
        <v>0.36696400000000029</v>
      </c>
      <c r="AC62" s="114">
        <f t="shared" ref="AC62:AC71" si="53">IF((S62)=0,"",(AB62/S62))</f>
        <v>5.4853868451078827E-2</v>
      </c>
      <c r="AE62" s="110">
        <v>0.13</v>
      </c>
      <c r="AF62" s="109"/>
      <c r="AG62" s="111">
        <f>AG61*AE62</f>
        <v>7.4151952316000003</v>
      </c>
      <c r="AH62" s="112"/>
      <c r="AI62" s="113">
        <f t="shared" si="50"/>
        <v>0.35838400000000004</v>
      </c>
      <c r="AJ62" s="114">
        <f t="shared" ref="AJ62:AJ71" si="54">IF((Z62)=0,"",(AI62/Z62))</f>
        <v>5.0785544382309228E-2</v>
      </c>
      <c r="AL62" s="110">
        <v>0.13</v>
      </c>
      <c r="AM62" s="109"/>
      <c r="AN62" s="111">
        <f>AN61*AL62</f>
        <v>7.7203312316000003</v>
      </c>
      <c r="AO62" s="112"/>
      <c r="AP62" s="113">
        <f t="shared" si="51"/>
        <v>0.30513600000000007</v>
      </c>
      <c r="AQ62" s="114">
        <f t="shared" ref="AQ62:AQ71" si="55">IF((AG62)=0,"",(AP62/AG62))</f>
        <v>4.1150096588105596E-2</v>
      </c>
    </row>
    <row r="63" spans="2:43" x14ac:dyDescent="0.2">
      <c r="B63" s="115" t="s">
        <v>53</v>
      </c>
      <c r="C63" s="21"/>
      <c r="D63" s="21"/>
      <c r="E63" s="21"/>
      <c r="F63" s="116"/>
      <c r="G63" s="107"/>
      <c r="H63" s="108">
        <f>H61+H62</f>
        <v>52.587364694400001</v>
      </c>
      <c r="I63" s="109"/>
      <c r="J63" s="109"/>
      <c r="K63" s="109"/>
      <c r="L63" s="111">
        <f>L61+L62</f>
        <v>54.904895751600009</v>
      </c>
      <c r="M63" s="112"/>
      <c r="N63" s="113">
        <f t="shared" si="41"/>
        <v>2.3175310572000072</v>
      </c>
      <c r="O63" s="114">
        <f t="shared" si="27"/>
        <v>4.4070112101411305E-2</v>
      </c>
      <c r="Q63" s="109"/>
      <c r="R63" s="109"/>
      <c r="S63" s="111">
        <f>S61+S62</f>
        <v>58.150210551599997</v>
      </c>
      <c r="T63" s="112"/>
      <c r="U63" s="113">
        <f t="shared" si="1"/>
        <v>3.2453147999999885</v>
      </c>
      <c r="V63" s="114">
        <f t="shared" si="52"/>
        <v>5.9107931188548249E-2</v>
      </c>
      <c r="X63" s="109"/>
      <c r="Y63" s="109"/>
      <c r="Z63" s="111">
        <f>Z61+Z62</f>
        <v>61.339974551600001</v>
      </c>
      <c r="AA63" s="112"/>
      <c r="AB63" s="113">
        <f t="shared" si="3"/>
        <v>3.1897640000000038</v>
      </c>
      <c r="AC63" s="114">
        <f t="shared" si="53"/>
        <v>5.4853868451078855E-2</v>
      </c>
      <c r="AE63" s="109"/>
      <c r="AF63" s="109"/>
      <c r="AG63" s="111">
        <f>AG61+AG62</f>
        <v>64.455158551599993</v>
      </c>
      <c r="AH63" s="112"/>
      <c r="AI63" s="113">
        <f t="shared" si="50"/>
        <v>3.1151839999999922</v>
      </c>
      <c r="AJ63" s="114">
        <f t="shared" si="54"/>
        <v>5.0785544382309096E-2</v>
      </c>
      <c r="AL63" s="109"/>
      <c r="AM63" s="109"/>
      <c r="AN63" s="111">
        <f>AN61+AN62</f>
        <v>67.107494551599999</v>
      </c>
      <c r="AO63" s="112"/>
      <c r="AP63" s="113">
        <f t="shared" si="51"/>
        <v>2.6523360000000054</v>
      </c>
      <c r="AQ63" s="114">
        <f t="shared" si="55"/>
        <v>4.1150096588105679E-2</v>
      </c>
    </row>
    <row r="64" spans="2:43" ht="15.75" customHeight="1" x14ac:dyDescent="0.2">
      <c r="B64" s="268" t="s">
        <v>54</v>
      </c>
      <c r="C64" s="268"/>
      <c r="D64" s="268"/>
      <c r="E64" s="21"/>
      <c r="F64" s="116"/>
      <c r="G64" s="107"/>
      <c r="H64" s="117">
        <f>ROUND(-H63*10%,2)</f>
        <v>-5.26</v>
      </c>
      <c r="I64" s="109"/>
      <c r="J64" s="109"/>
      <c r="K64" s="109"/>
      <c r="L64" s="118">
        <f>ROUND(-L63*10%,2)</f>
        <v>-5.49</v>
      </c>
      <c r="M64" s="112"/>
      <c r="N64" s="118">
        <f t="shared" si="41"/>
        <v>-0.23000000000000043</v>
      </c>
      <c r="O64" s="119">
        <f t="shared" si="27"/>
        <v>4.3726235741444949E-2</v>
      </c>
      <c r="Q64" s="109"/>
      <c r="R64" s="109"/>
      <c r="S64" s="118">
        <f>ROUND(-S63*10%,2)</f>
        <v>-5.82</v>
      </c>
      <c r="T64" s="112"/>
      <c r="U64" s="118">
        <f t="shared" si="1"/>
        <v>-0.33000000000000007</v>
      </c>
      <c r="V64" s="119">
        <f t="shared" si="52"/>
        <v>6.010928961748635E-2</v>
      </c>
      <c r="X64" s="109"/>
      <c r="Y64" s="109"/>
      <c r="Z64" s="118">
        <f>ROUND(-Z63*10%,2)</f>
        <v>-6.13</v>
      </c>
      <c r="AA64" s="112"/>
      <c r="AB64" s="118">
        <f t="shared" si="3"/>
        <v>-0.30999999999999961</v>
      </c>
      <c r="AC64" s="119">
        <f t="shared" si="53"/>
        <v>5.3264604810996492E-2</v>
      </c>
      <c r="AE64" s="109"/>
      <c r="AF64" s="109"/>
      <c r="AG64" s="118">
        <f>ROUND(-AG63*10%,2)</f>
        <v>-6.45</v>
      </c>
      <c r="AH64" s="112"/>
      <c r="AI64" s="118">
        <f t="shared" si="50"/>
        <v>-0.32000000000000028</v>
      </c>
      <c r="AJ64" s="119">
        <f t="shared" si="54"/>
        <v>5.2202283849918478E-2</v>
      </c>
      <c r="AL64" s="109"/>
      <c r="AM64" s="109"/>
      <c r="AN64" s="118">
        <f>ROUND(-AN63*10%,2)</f>
        <v>-6.71</v>
      </c>
      <c r="AO64" s="112"/>
      <c r="AP64" s="118">
        <f t="shared" si="51"/>
        <v>-0.25999999999999979</v>
      </c>
      <c r="AQ64" s="119">
        <f t="shared" si="55"/>
        <v>4.031007751937981E-2</v>
      </c>
    </row>
    <row r="65" spans="2:43" ht="13.5" thickBot="1" x14ac:dyDescent="0.25">
      <c r="B65" s="269" t="s">
        <v>55</v>
      </c>
      <c r="C65" s="269"/>
      <c r="D65" s="269"/>
      <c r="E65" s="120"/>
      <c r="F65" s="121"/>
      <c r="G65" s="122"/>
      <c r="H65" s="123">
        <f>H63+H64</f>
        <v>47.327364694400003</v>
      </c>
      <c r="I65" s="124"/>
      <c r="J65" s="124"/>
      <c r="K65" s="124"/>
      <c r="L65" s="125">
        <f>L63+L64</f>
        <v>49.414895751600007</v>
      </c>
      <c r="M65" s="126"/>
      <c r="N65" s="127">
        <f t="shared" si="41"/>
        <v>2.0875310572000032</v>
      </c>
      <c r="O65" s="128">
        <f t="shared" si="27"/>
        <v>4.4108330786628604E-2</v>
      </c>
      <c r="Q65" s="124"/>
      <c r="R65" s="124"/>
      <c r="S65" s="125">
        <f>S63+S64</f>
        <v>52.330210551599997</v>
      </c>
      <c r="T65" s="126"/>
      <c r="U65" s="127">
        <f t="shared" si="1"/>
        <v>2.9153147999999902</v>
      </c>
      <c r="V65" s="128">
        <f t="shared" si="52"/>
        <v>5.8996680164110131E-2</v>
      </c>
      <c r="X65" s="124"/>
      <c r="Y65" s="124"/>
      <c r="Z65" s="125">
        <f>Z63+Z64</f>
        <v>55.209974551599998</v>
      </c>
      <c r="AA65" s="126"/>
      <c r="AB65" s="127">
        <f t="shared" si="3"/>
        <v>2.8797640000000015</v>
      </c>
      <c r="AC65" s="128">
        <f t="shared" si="53"/>
        <v>5.50306213111912E-2</v>
      </c>
      <c r="AE65" s="124"/>
      <c r="AF65" s="124"/>
      <c r="AG65" s="125">
        <f>AG63+AG64</f>
        <v>58.00515855159999</v>
      </c>
      <c r="AH65" s="126"/>
      <c r="AI65" s="127">
        <f t="shared" si="50"/>
        <v>2.7951839999999919</v>
      </c>
      <c r="AJ65" s="128">
        <f t="shared" si="54"/>
        <v>5.0628242861941092E-2</v>
      </c>
      <c r="AL65" s="124"/>
      <c r="AM65" s="124"/>
      <c r="AN65" s="125">
        <f>AN63+AN64</f>
        <v>60.397494551599998</v>
      </c>
      <c r="AO65" s="126"/>
      <c r="AP65" s="127">
        <f t="shared" si="51"/>
        <v>2.3923360000000073</v>
      </c>
      <c r="AQ65" s="128">
        <f t="shared" si="55"/>
        <v>4.1243504194059616E-2</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44.649010879999992</v>
      </c>
      <c r="I67" s="140"/>
      <c r="J67" s="141"/>
      <c r="K67" s="141"/>
      <c r="L67" s="139">
        <f>SUM(L58:L59,L50,L51:L54)</f>
        <v>46.699923320000011</v>
      </c>
      <c r="M67" s="142"/>
      <c r="N67" s="143">
        <f t="shared" ref="N67:N71" si="56">L67-H67</f>
        <v>2.0509124400000189</v>
      </c>
      <c r="O67" s="104">
        <f t="shared" ref="O67:O71" si="57">IF((H67)=0,"",(N67/H67))</f>
        <v>4.5934106928194045E-2</v>
      </c>
      <c r="Q67" s="141"/>
      <c r="R67" s="141"/>
      <c r="S67" s="143">
        <f>SUM(S58:S59,S50,S51:S54)</f>
        <v>49.571883319999998</v>
      </c>
      <c r="T67" s="142"/>
      <c r="U67" s="143">
        <f t="shared" si="1"/>
        <v>2.8719599999999872</v>
      </c>
      <c r="V67" s="104">
        <f t="shared" si="52"/>
        <v>6.1498173783296625E-2</v>
      </c>
      <c r="X67" s="141"/>
      <c r="Y67" s="141"/>
      <c r="Z67" s="143">
        <f>SUM(Z58:Z59,Z50,Z51:Z54)</f>
        <v>52.394683319999999</v>
      </c>
      <c r="AA67" s="142"/>
      <c r="AB67" s="143">
        <f t="shared" si="3"/>
        <v>2.8228000000000009</v>
      </c>
      <c r="AC67" s="104">
        <f t="shared" si="53"/>
        <v>5.6943569841356616E-2</v>
      </c>
      <c r="AE67" s="141"/>
      <c r="AF67" s="141"/>
      <c r="AG67" s="143">
        <f>SUM(AG58:AG59,AG50,AG51:AG54)</f>
        <v>55.151483319999997</v>
      </c>
      <c r="AH67" s="142"/>
      <c r="AI67" s="143">
        <f t="shared" ref="AI67:AI71" si="58">AG67-Z67</f>
        <v>2.7567999999999984</v>
      </c>
      <c r="AJ67" s="104">
        <f t="shared" si="54"/>
        <v>5.2616025621585884E-2</v>
      </c>
      <c r="AL67" s="141"/>
      <c r="AM67" s="141"/>
      <c r="AN67" s="143">
        <f>SUM(AN58:AN59,AN50,AN51:AN54)</f>
        <v>57.498683319999998</v>
      </c>
      <c r="AO67" s="142"/>
      <c r="AP67" s="143">
        <f t="shared" ref="AP67:AP71" si="59">AN67-AG67</f>
        <v>2.3472000000000008</v>
      </c>
      <c r="AQ67" s="104">
        <f t="shared" si="55"/>
        <v>4.2559145442763062E-2</v>
      </c>
    </row>
    <row r="68" spans="2:43" s="85" customFormat="1" x14ac:dyDescent="0.2">
      <c r="B68" s="144" t="s">
        <v>52</v>
      </c>
      <c r="C68" s="79"/>
      <c r="D68" s="79"/>
      <c r="E68" s="79"/>
      <c r="F68" s="145">
        <v>0.13</v>
      </c>
      <c r="G68" s="138"/>
      <c r="H68" s="146">
        <f>H67*F68</f>
        <v>5.8043714143999994</v>
      </c>
      <c r="I68" s="147"/>
      <c r="J68" s="148">
        <v>0.13</v>
      </c>
      <c r="K68" s="149"/>
      <c r="L68" s="150">
        <f>L67*J68</f>
        <v>6.0709900316000018</v>
      </c>
      <c r="M68" s="151"/>
      <c r="N68" s="152">
        <f t="shared" si="56"/>
        <v>0.26661861720000246</v>
      </c>
      <c r="O68" s="114">
        <f t="shared" si="57"/>
        <v>4.5934106928194045E-2</v>
      </c>
      <c r="Q68" s="148">
        <v>0.13</v>
      </c>
      <c r="R68" s="149"/>
      <c r="S68" s="150">
        <f>S67*Q68</f>
        <v>6.4443448315999996</v>
      </c>
      <c r="T68" s="151"/>
      <c r="U68" s="152">
        <f t="shared" si="1"/>
        <v>0.37335479999999777</v>
      </c>
      <c r="V68" s="114">
        <f t="shared" si="52"/>
        <v>6.1498173783296521E-2</v>
      </c>
      <c r="X68" s="148">
        <v>0.13</v>
      </c>
      <c r="Y68" s="149"/>
      <c r="Z68" s="150">
        <f>Z67*X68</f>
        <v>6.8113088315999999</v>
      </c>
      <c r="AA68" s="151"/>
      <c r="AB68" s="152">
        <f t="shared" si="3"/>
        <v>0.36696400000000029</v>
      </c>
      <c r="AC68" s="114">
        <f t="shared" si="53"/>
        <v>5.6943569841356644E-2</v>
      </c>
      <c r="AE68" s="148">
        <v>0.13</v>
      </c>
      <c r="AF68" s="149"/>
      <c r="AG68" s="150">
        <f>AG67*AE68</f>
        <v>7.1696928315999999</v>
      </c>
      <c r="AH68" s="151"/>
      <c r="AI68" s="152">
        <f t="shared" si="58"/>
        <v>0.35838400000000004</v>
      </c>
      <c r="AJ68" s="114">
        <f t="shared" si="54"/>
        <v>5.2616025621585918E-2</v>
      </c>
      <c r="AL68" s="148">
        <v>0.13</v>
      </c>
      <c r="AM68" s="149"/>
      <c r="AN68" s="150">
        <f>AN67*AL68</f>
        <v>7.4748288316</v>
      </c>
      <c r="AO68" s="151"/>
      <c r="AP68" s="152">
        <f t="shared" si="59"/>
        <v>0.30513600000000007</v>
      </c>
      <c r="AQ68" s="114">
        <f t="shared" si="55"/>
        <v>4.2559145442763055E-2</v>
      </c>
    </row>
    <row r="69" spans="2:43" s="85" customFormat="1" x14ac:dyDescent="0.2">
      <c r="B69" s="153" t="s">
        <v>53</v>
      </c>
      <c r="C69" s="79"/>
      <c r="D69" s="79"/>
      <c r="E69" s="79"/>
      <c r="F69" s="154"/>
      <c r="G69" s="155"/>
      <c r="H69" s="146">
        <f>H67+H68</f>
        <v>50.453382294399994</v>
      </c>
      <c r="I69" s="147"/>
      <c r="J69" s="147"/>
      <c r="K69" s="147"/>
      <c r="L69" s="150">
        <f>L67+L68</f>
        <v>52.770913351600015</v>
      </c>
      <c r="M69" s="151"/>
      <c r="N69" s="152">
        <f t="shared" si="56"/>
        <v>2.3175310572000214</v>
      </c>
      <c r="O69" s="114">
        <f t="shared" si="57"/>
        <v>4.5934106928194045E-2</v>
      </c>
      <c r="Q69" s="147"/>
      <c r="R69" s="147"/>
      <c r="S69" s="150">
        <f>S67+S68</f>
        <v>56.016228151599996</v>
      </c>
      <c r="T69" s="151"/>
      <c r="U69" s="152">
        <f t="shared" si="1"/>
        <v>3.2453147999999814</v>
      </c>
      <c r="V69" s="114">
        <f t="shared" si="52"/>
        <v>6.1498173783296542E-2</v>
      </c>
      <c r="X69" s="147"/>
      <c r="Y69" s="147"/>
      <c r="Z69" s="150">
        <f>Z67+Z68</f>
        <v>59.2059921516</v>
      </c>
      <c r="AA69" s="151"/>
      <c r="AB69" s="152">
        <f t="shared" si="3"/>
        <v>3.1897640000000038</v>
      </c>
      <c r="AC69" s="114">
        <f t="shared" si="53"/>
        <v>5.6943569841356664E-2</v>
      </c>
      <c r="AE69" s="147"/>
      <c r="AF69" s="147"/>
      <c r="AG69" s="150">
        <f>AG67+AG68</f>
        <v>62.3211761516</v>
      </c>
      <c r="AH69" s="151"/>
      <c r="AI69" s="152">
        <f t="shared" si="58"/>
        <v>3.1151839999999993</v>
      </c>
      <c r="AJ69" s="114">
        <f t="shared" si="54"/>
        <v>5.2616025621585898E-2</v>
      </c>
      <c r="AL69" s="147"/>
      <c r="AM69" s="147"/>
      <c r="AN69" s="150">
        <f>AN67+AN68</f>
        <v>64.973512151600005</v>
      </c>
      <c r="AO69" s="151"/>
      <c r="AP69" s="152">
        <f t="shared" si="59"/>
        <v>2.6523360000000054</v>
      </c>
      <c r="AQ69" s="114">
        <f t="shared" si="55"/>
        <v>4.2559145442763131E-2</v>
      </c>
    </row>
    <row r="70" spans="2:43" s="85" customFormat="1" ht="15.75" customHeight="1" x14ac:dyDescent="0.2">
      <c r="B70" s="270" t="s">
        <v>54</v>
      </c>
      <c r="C70" s="270"/>
      <c r="D70" s="270"/>
      <c r="E70" s="79"/>
      <c r="F70" s="154"/>
      <c r="G70" s="155"/>
      <c r="H70" s="156">
        <f>ROUND(-H69*10%,2)</f>
        <v>-5.05</v>
      </c>
      <c r="I70" s="147"/>
      <c r="J70" s="147"/>
      <c r="K70" s="147"/>
      <c r="L70" s="118">
        <f>ROUND(-L69*10%,2)</f>
        <v>-5.28</v>
      </c>
      <c r="M70" s="151"/>
      <c r="N70" s="157">
        <f t="shared" si="56"/>
        <v>-0.23000000000000043</v>
      </c>
      <c r="O70" s="119">
        <f t="shared" si="57"/>
        <v>4.5544554455445634E-2</v>
      </c>
      <c r="Q70" s="147"/>
      <c r="R70" s="147"/>
      <c r="S70" s="118">
        <f>ROUND(-S69*10%,2)</f>
        <v>-5.6</v>
      </c>
      <c r="T70" s="151"/>
      <c r="U70" s="157">
        <f t="shared" si="1"/>
        <v>-0.3199999999999994</v>
      </c>
      <c r="V70" s="119">
        <f t="shared" si="52"/>
        <v>6.060606060606049E-2</v>
      </c>
      <c r="X70" s="147"/>
      <c r="Y70" s="147"/>
      <c r="Z70" s="118">
        <f>ROUND(-Z69*10%,2)</f>
        <v>-5.92</v>
      </c>
      <c r="AA70" s="151"/>
      <c r="AB70" s="157">
        <f t="shared" si="3"/>
        <v>-0.32000000000000028</v>
      </c>
      <c r="AC70" s="119">
        <f t="shared" si="53"/>
        <v>5.7142857142857197E-2</v>
      </c>
      <c r="AE70" s="147"/>
      <c r="AF70" s="147"/>
      <c r="AG70" s="118">
        <f>ROUND(-AG69*10%,2)</f>
        <v>-6.23</v>
      </c>
      <c r="AH70" s="151"/>
      <c r="AI70" s="157">
        <f t="shared" si="58"/>
        <v>-0.3100000000000005</v>
      </c>
      <c r="AJ70" s="119">
        <f t="shared" si="54"/>
        <v>5.2364864864864948E-2</v>
      </c>
      <c r="AL70" s="147"/>
      <c r="AM70" s="147"/>
      <c r="AN70" s="118">
        <f>ROUND(-AN69*10%,2)</f>
        <v>-6.5</v>
      </c>
      <c r="AO70" s="151"/>
      <c r="AP70" s="157">
        <f t="shared" si="59"/>
        <v>-0.26999999999999957</v>
      </c>
      <c r="AQ70" s="119">
        <f t="shared" si="55"/>
        <v>4.3338683788121918E-2</v>
      </c>
    </row>
    <row r="71" spans="2:43" s="85" customFormat="1" ht="13.5" thickBot="1" x14ac:dyDescent="0.25">
      <c r="B71" s="267" t="s">
        <v>57</v>
      </c>
      <c r="C71" s="267"/>
      <c r="D71" s="267"/>
      <c r="E71" s="158"/>
      <c r="F71" s="159"/>
      <c r="G71" s="160"/>
      <c r="H71" s="161">
        <f>SUM(H69:H70)</f>
        <v>45.403382294399997</v>
      </c>
      <c r="I71" s="162"/>
      <c r="J71" s="162"/>
      <c r="K71" s="162"/>
      <c r="L71" s="163">
        <f>SUM(L69:L70)</f>
        <v>47.490913351600014</v>
      </c>
      <c r="M71" s="164"/>
      <c r="N71" s="165">
        <f t="shared" si="56"/>
        <v>2.0875310572000174</v>
      </c>
      <c r="O71" s="166">
        <f t="shared" si="57"/>
        <v>4.5977434977514685E-2</v>
      </c>
      <c r="Q71" s="162"/>
      <c r="R71" s="162"/>
      <c r="S71" s="163">
        <f>SUM(S69:S70)</f>
        <v>50.416228151599995</v>
      </c>
      <c r="T71" s="164"/>
      <c r="U71" s="165">
        <f t="shared" si="1"/>
        <v>2.9253147999999811</v>
      </c>
      <c r="V71" s="166">
        <f t="shared" si="52"/>
        <v>6.1597358179707962E-2</v>
      </c>
      <c r="X71" s="162"/>
      <c r="Y71" s="162"/>
      <c r="Z71" s="163">
        <f>SUM(Z69:Z70)</f>
        <v>53.285992151599999</v>
      </c>
      <c r="AA71" s="164"/>
      <c r="AB71" s="165">
        <f t="shared" si="3"/>
        <v>2.8697640000000035</v>
      </c>
      <c r="AC71" s="166">
        <f t="shared" si="53"/>
        <v>5.6921433935333568E-2</v>
      </c>
      <c r="AE71" s="162"/>
      <c r="AF71" s="162"/>
      <c r="AG71" s="163">
        <f>SUM(AG69:AG70)</f>
        <v>56.091176151599996</v>
      </c>
      <c r="AH71" s="164"/>
      <c r="AI71" s="165">
        <f t="shared" si="58"/>
        <v>2.805183999999997</v>
      </c>
      <c r="AJ71" s="166">
        <f t="shared" si="54"/>
        <v>5.2643929234144266E-2</v>
      </c>
      <c r="AL71" s="162"/>
      <c r="AM71" s="162"/>
      <c r="AN71" s="163">
        <f>SUM(AN69:AN70)</f>
        <v>58.473512151600005</v>
      </c>
      <c r="AO71" s="164"/>
      <c r="AP71" s="165">
        <f t="shared" si="59"/>
        <v>2.3823360000000093</v>
      </c>
      <c r="AQ71" s="166">
        <f t="shared" si="55"/>
        <v>4.247256277103495E-2</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7" spans="2:43" x14ac:dyDescent="0.2">
      <c r="B77" s="96" t="s">
        <v>51</v>
      </c>
      <c r="C77" s="21"/>
      <c r="D77" s="21"/>
      <c r="E77" s="21"/>
      <c r="F77" s="97"/>
      <c r="G77" s="98"/>
      <c r="H77" s="99">
        <f>+H61-H31-H40-H41-H42</f>
        <v>46.53749088</v>
      </c>
      <c r="I77" s="100"/>
      <c r="J77" s="101"/>
      <c r="K77" s="101"/>
      <c r="L77" s="99">
        <f>+L61-L31-L40-L41-L42</f>
        <v>48.814763320000004</v>
      </c>
      <c r="M77" s="102"/>
      <c r="N77" s="103">
        <f t="shared" ref="N77:N81" si="60">L77-H77</f>
        <v>2.2772724400000044</v>
      </c>
      <c r="O77" s="104">
        <f t="shared" ref="O77:O81" si="61">IF((H77)=0,"",(N77/H77))</f>
        <v>4.8934147435496726E-2</v>
      </c>
      <c r="Q77" s="101"/>
      <c r="R77" s="101"/>
      <c r="S77" s="99">
        <f>+S61-S31-S40-S41-S42</f>
        <v>51.460363319999999</v>
      </c>
      <c r="T77" s="102"/>
      <c r="U77" s="103">
        <f t="shared" ref="U77:U81" si="62">S77-L77</f>
        <v>2.6455999999999946</v>
      </c>
      <c r="V77" s="104">
        <f>IF((L77)=0,"",(U77/L77))</f>
        <v>5.4196718780690267E-2</v>
      </c>
      <c r="X77" s="101"/>
      <c r="Y77" s="101"/>
      <c r="Z77" s="99">
        <f>+Z61-Z31-Z40-Z41-Z42</f>
        <v>54.28316332</v>
      </c>
      <c r="AA77" s="102"/>
      <c r="AB77" s="103">
        <f t="shared" ref="AB77:AB81" si="63">Z77-S77</f>
        <v>2.8228000000000009</v>
      </c>
      <c r="AC77" s="104">
        <f>IF((S77)=0,"",(AB77/S77))</f>
        <v>5.4853868451078806E-2</v>
      </c>
      <c r="AE77" s="101"/>
      <c r="AF77" s="101"/>
      <c r="AG77" s="99">
        <f>+AG61-AG31-AG40-AG41-AG42</f>
        <v>57.039963319999998</v>
      </c>
      <c r="AH77" s="102"/>
      <c r="AI77" s="103">
        <f t="shared" ref="AI77:AI81" si="64">AG77-Z77</f>
        <v>2.7567999999999984</v>
      </c>
      <c r="AJ77" s="104">
        <f>IF((Z77)=0,"",(AI77/Z77))</f>
        <v>5.0785544382309193E-2</v>
      </c>
      <c r="AL77" s="101"/>
      <c r="AM77" s="101"/>
      <c r="AN77" s="99">
        <f>+AN61-AN31-AN40-AN41-AN42</f>
        <v>59.387163319999999</v>
      </c>
      <c r="AO77" s="102"/>
      <c r="AP77" s="103">
        <f t="shared" ref="AP77:AP81" si="65">AN77-AG77</f>
        <v>2.3472000000000008</v>
      </c>
      <c r="AQ77" s="104">
        <f>IF((AG77)=0,"",(AP77/AG77))</f>
        <v>4.1150096588105603E-2</v>
      </c>
    </row>
    <row r="78" spans="2:43" x14ac:dyDescent="0.2">
      <c r="B78" s="105" t="s">
        <v>52</v>
      </c>
      <c r="C78" s="21"/>
      <c r="D78" s="21"/>
      <c r="E78" s="21"/>
      <c r="F78" s="106">
        <v>0.13</v>
      </c>
      <c r="G78" s="107"/>
      <c r="H78" s="108">
        <f>H77*F78</f>
        <v>6.0498738144000006</v>
      </c>
      <c r="I78" s="109"/>
      <c r="J78" s="110">
        <v>0.13</v>
      </c>
      <c r="K78" s="109"/>
      <c r="L78" s="111">
        <f>L77*J78</f>
        <v>6.3459192316000008</v>
      </c>
      <c r="M78" s="112"/>
      <c r="N78" s="113">
        <f t="shared" si="60"/>
        <v>0.29604541720000022</v>
      </c>
      <c r="O78" s="114">
        <f t="shared" si="61"/>
        <v>4.8934147435496664E-2</v>
      </c>
      <c r="Q78" s="110">
        <v>0.13</v>
      </c>
      <c r="R78" s="109"/>
      <c r="S78" s="111">
        <f>S77*Q78</f>
        <v>6.6898472315999999</v>
      </c>
      <c r="T78" s="112"/>
      <c r="U78" s="113">
        <f t="shared" si="62"/>
        <v>0.34392799999999912</v>
      </c>
      <c r="V78" s="114">
        <f t="shared" ref="V78:V81" si="66">IF((L78)=0,"",(U78/L78))</f>
        <v>5.419671878069024E-2</v>
      </c>
      <c r="X78" s="110">
        <v>0.13</v>
      </c>
      <c r="Y78" s="109"/>
      <c r="Z78" s="111">
        <f>Z77*X78</f>
        <v>7.0568112316000002</v>
      </c>
      <c r="AA78" s="112"/>
      <c r="AB78" s="113">
        <f t="shared" si="63"/>
        <v>0.36696400000000029</v>
      </c>
      <c r="AC78" s="114">
        <f t="shared" ref="AC78:AC81" si="67">IF((S78)=0,"",(AB78/S78))</f>
        <v>5.4853868451078827E-2</v>
      </c>
      <c r="AE78" s="110">
        <v>0.13</v>
      </c>
      <c r="AF78" s="109"/>
      <c r="AG78" s="111">
        <f>AG77*AE78</f>
        <v>7.4151952316000003</v>
      </c>
      <c r="AH78" s="112"/>
      <c r="AI78" s="113">
        <f t="shared" si="64"/>
        <v>0.35838400000000004</v>
      </c>
      <c r="AJ78" s="114">
        <f t="shared" ref="AJ78:AJ81" si="68">IF((Z78)=0,"",(AI78/Z78))</f>
        <v>5.0785544382309228E-2</v>
      </c>
      <c r="AL78" s="110">
        <v>0.13</v>
      </c>
      <c r="AM78" s="109"/>
      <c r="AN78" s="111">
        <f>AN77*AL78</f>
        <v>7.7203312316000003</v>
      </c>
      <c r="AO78" s="112"/>
      <c r="AP78" s="113">
        <f t="shared" si="65"/>
        <v>0.30513600000000007</v>
      </c>
      <c r="AQ78" s="114">
        <f t="shared" ref="AQ78:AQ81" si="69">IF((AG78)=0,"",(AP78/AG78))</f>
        <v>4.1150096588105596E-2</v>
      </c>
    </row>
    <row r="79" spans="2:43" x14ac:dyDescent="0.2">
      <c r="B79" s="115" t="s">
        <v>53</v>
      </c>
      <c r="C79" s="21"/>
      <c r="D79" s="21"/>
      <c r="E79" s="21"/>
      <c r="F79" s="116"/>
      <c r="G79" s="107"/>
      <c r="H79" s="108">
        <f>H77+H78</f>
        <v>52.587364694400001</v>
      </c>
      <c r="I79" s="109"/>
      <c r="J79" s="109"/>
      <c r="K79" s="109"/>
      <c r="L79" s="111">
        <f>L77+L78</f>
        <v>55.160682551600004</v>
      </c>
      <c r="M79" s="112"/>
      <c r="N79" s="113">
        <f t="shared" si="60"/>
        <v>2.5733178572000028</v>
      </c>
      <c r="O79" s="114">
        <f t="shared" si="61"/>
        <v>4.8934147435496685E-2</v>
      </c>
      <c r="Q79" s="109"/>
      <c r="R79" s="109"/>
      <c r="S79" s="111">
        <f>S77+S78</f>
        <v>58.150210551599997</v>
      </c>
      <c r="T79" s="112"/>
      <c r="U79" s="113">
        <f t="shared" si="62"/>
        <v>2.9895279999999929</v>
      </c>
      <c r="V79" s="114">
        <f t="shared" si="66"/>
        <v>5.4196718780690246E-2</v>
      </c>
      <c r="X79" s="109"/>
      <c r="Y79" s="109"/>
      <c r="Z79" s="111">
        <f>Z77+Z78</f>
        <v>61.339974551600001</v>
      </c>
      <c r="AA79" s="112"/>
      <c r="AB79" s="113">
        <f t="shared" si="63"/>
        <v>3.1897640000000038</v>
      </c>
      <c r="AC79" s="114">
        <f t="shared" si="67"/>
        <v>5.4853868451078855E-2</v>
      </c>
      <c r="AE79" s="109"/>
      <c r="AF79" s="109"/>
      <c r="AG79" s="111">
        <f>AG77+AG78</f>
        <v>64.455158551599993</v>
      </c>
      <c r="AH79" s="112"/>
      <c r="AI79" s="113">
        <f t="shared" si="64"/>
        <v>3.1151839999999922</v>
      </c>
      <c r="AJ79" s="114">
        <f t="shared" si="68"/>
        <v>5.0785544382309096E-2</v>
      </c>
      <c r="AL79" s="109"/>
      <c r="AM79" s="109"/>
      <c r="AN79" s="111">
        <f>AN77+AN78</f>
        <v>67.107494551599999</v>
      </c>
      <c r="AO79" s="112"/>
      <c r="AP79" s="113">
        <f t="shared" si="65"/>
        <v>2.6523360000000054</v>
      </c>
      <c r="AQ79" s="114">
        <f t="shared" si="69"/>
        <v>4.1150096588105679E-2</v>
      </c>
    </row>
    <row r="80" spans="2:43" ht="15.75" customHeight="1" x14ac:dyDescent="0.2">
      <c r="B80" s="268" t="s">
        <v>54</v>
      </c>
      <c r="C80" s="268"/>
      <c r="D80" s="268"/>
      <c r="E80" s="21"/>
      <c r="F80" s="116"/>
      <c r="G80" s="107"/>
      <c r="H80" s="117">
        <f>ROUND(-H79*10%,2)</f>
        <v>-5.26</v>
      </c>
      <c r="I80" s="109"/>
      <c r="J80" s="109"/>
      <c r="K80" s="109"/>
      <c r="L80" s="118">
        <f>ROUND(-L79*10%,2)</f>
        <v>-5.52</v>
      </c>
      <c r="M80" s="112"/>
      <c r="N80" s="118">
        <f t="shared" si="60"/>
        <v>-0.25999999999999979</v>
      </c>
      <c r="O80" s="119">
        <f t="shared" si="61"/>
        <v>4.9429657794676771E-2</v>
      </c>
      <c r="Q80" s="109"/>
      <c r="R80" s="109"/>
      <c r="S80" s="118">
        <f>ROUND(-S79*10%,2)</f>
        <v>-5.82</v>
      </c>
      <c r="T80" s="112"/>
      <c r="U80" s="118">
        <f t="shared" si="62"/>
        <v>-0.30000000000000071</v>
      </c>
      <c r="V80" s="119">
        <f t="shared" si="66"/>
        <v>5.4347826086956652E-2</v>
      </c>
      <c r="X80" s="109"/>
      <c r="Y80" s="109"/>
      <c r="Z80" s="118">
        <f>ROUND(-Z79*10%,2)</f>
        <v>-6.13</v>
      </c>
      <c r="AA80" s="112"/>
      <c r="AB80" s="118">
        <f t="shared" si="63"/>
        <v>-0.30999999999999961</v>
      </c>
      <c r="AC80" s="119">
        <f t="shared" si="67"/>
        <v>5.3264604810996492E-2</v>
      </c>
      <c r="AE80" s="109"/>
      <c r="AF80" s="109"/>
      <c r="AG80" s="118">
        <f>ROUND(-AG79*10%,2)</f>
        <v>-6.45</v>
      </c>
      <c r="AH80" s="112"/>
      <c r="AI80" s="118">
        <f t="shared" si="64"/>
        <v>-0.32000000000000028</v>
      </c>
      <c r="AJ80" s="119">
        <f t="shared" si="68"/>
        <v>5.2202283849918478E-2</v>
      </c>
      <c r="AL80" s="109"/>
      <c r="AM80" s="109"/>
      <c r="AN80" s="118">
        <f>ROUND(-AN79*10%,2)</f>
        <v>-6.71</v>
      </c>
      <c r="AO80" s="112"/>
      <c r="AP80" s="118">
        <f t="shared" si="65"/>
        <v>-0.25999999999999979</v>
      </c>
      <c r="AQ80" s="119">
        <f t="shared" si="69"/>
        <v>4.031007751937981E-2</v>
      </c>
    </row>
    <row r="81" spans="1:43" x14ac:dyDescent="0.2">
      <c r="B81" s="269" t="s">
        <v>55</v>
      </c>
      <c r="C81" s="269"/>
      <c r="D81" s="269"/>
      <c r="E81" s="120"/>
      <c r="F81" s="121"/>
      <c r="G81" s="122"/>
      <c r="H81" s="123">
        <f>H79+H80</f>
        <v>47.327364694400003</v>
      </c>
      <c r="I81" s="124"/>
      <c r="J81" s="124"/>
      <c r="K81" s="124"/>
      <c r="L81" s="125">
        <f>L79+L80</f>
        <v>49.640682551600008</v>
      </c>
      <c r="M81" s="126"/>
      <c r="N81" s="127">
        <f t="shared" si="60"/>
        <v>2.3133178572000048</v>
      </c>
      <c r="O81" s="128">
        <f t="shared" si="61"/>
        <v>4.8879076030061051E-2</v>
      </c>
      <c r="Q81" s="124"/>
      <c r="R81" s="124"/>
      <c r="S81" s="125">
        <f>S79+S80</f>
        <v>52.330210551599997</v>
      </c>
      <c r="T81" s="126"/>
      <c r="U81" s="127">
        <f t="shared" si="62"/>
        <v>2.6895279999999886</v>
      </c>
      <c r="V81" s="128">
        <f t="shared" si="66"/>
        <v>5.4179915781865096E-2</v>
      </c>
      <c r="X81" s="124"/>
      <c r="Y81" s="124"/>
      <c r="Z81" s="125">
        <f>Z79+Z80</f>
        <v>55.209974551599998</v>
      </c>
      <c r="AA81" s="126"/>
      <c r="AB81" s="127">
        <f t="shared" si="63"/>
        <v>2.8797640000000015</v>
      </c>
      <c r="AC81" s="128">
        <f t="shared" si="67"/>
        <v>5.50306213111912E-2</v>
      </c>
      <c r="AE81" s="124"/>
      <c r="AF81" s="124"/>
      <c r="AG81" s="125">
        <f>AG79+AG80</f>
        <v>58.00515855159999</v>
      </c>
      <c r="AH81" s="126"/>
      <c r="AI81" s="127">
        <f t="shared" si="64"/>
        <v>2.7951839999999919</v>
      </c>
      <c r="AJ81" s="128">
        <f t="shared" si="68"/>
        <v>5.0628242861941092E-2</v>
      </c>
      <c r="AL81" s="124"/>
      <c r="AM81" s="124"/>
      <c r="AN81" s="125">
        <f>AN79+AN80</f>
        <v>60.397494551599998</v>
      </c>
      <c r="AO81" s="126"/>
      <c r="AP81" s="127">
        <f t="shared" si="65"/>
        <v>2.3923360000000073</v>
      </c>
      <c r="AQ81" s="128">
        <f t="shared" si="69"/>
        <v>4.1243504194059616E-2</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B80:D80"/>
    <mergeCell ref="AQ21:AQ22"/>
    <mergeCell ref="B64:D64"/>
    <mergeCell ref="B65:D65"/>
    <mergeCell ref="B70:D70"/>
    <mergeCell ref="B81:D81"/>
    <mergeCell ref="AL20:AN20"/>
    <mergeCell ref="A3:K3"/>
    <mergeCell ref="D14:O14"/>
    <mergeCell ref="F20:H20"/>
    <mergeCell ref="J20:L20"/>
    <mergeCell ref="N20:O20"/>
    <mergeCell ref="Q20:S20"/>
    <mergeCell ref="B71:D71"/>
    <mergeCell ref="AB20:AC20"/>
    <mergeCell ref="AE20:AG20"/>
    <mergeCell ref="AI20:AJ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2"/>
  <sheetViews>
    <sheetView showGridLines="0" view="pageBreakPreview" topLeftCell="A19"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+'Res (100)'!F23</f>
        <v>9.67</v>
      </c>
      <c r="G23" s="25">
        <v>1</v>
      </c>
      <c r="H23" s="26">
        <f>G23*F23</f>
        <v>9.67</v>
      </c>
      <c r="I23" s="27"/>
      <c r="J23" s="28">
        <f>+'Res (100)'!J23</f>
        <v>12.96</v>
      </c>
      <c r="K23" s="29">
        <v>1</v>
      </c>
      <c r="L23" s="26">
        <f>K23*J23</f>
        <v>12.96</v>
      </c>
      <c r="M23" s="27"/>
      <c r="N23" s="30">
        <f>L23-H23</f>
        <v>3.2900000000000009</v>
      </c>
      <c r="O23" s="31">
        <f>IF((H23)=0,"",(N23/H23))</f>
        <v>0.34022750775594635</v>
      </c>
      <c r="Q23" s="24">
        <f>+'Res (100)'!Q23</f>
        <v>16.579999999999998</v>
      </c>
      <c r="R23" s="29">
        <v>1</v>
      </c>
      <c r="S23" s="26">
        <f>R23*Q23</f>
        <v>16.579999999999998</v>
      </c>
      <c r="T23" s="27"/>
      <c r="U23" s="30">
        <f>S23-L23</f>
        <v>3.6199999999999974</v>
      </c>
      <c r="V23" s="31">
        <f>IF((L23)=0,"",(U23/L23))</f>
        <v>0.27932098765432078</v>
      </c>
      <c r="X23" s="24">
        <f>+'Res (100)'!X23</f>
        <v>20.47</v>
      </c>
      <c r="Y23" s="29">
        <v>1</v>
      </c>
      <c r="Z23" s="26">
        <f>Y23*X23</f>
        <v>20.47</v>
      </c>
      <c r="AA23" s="27"/>
      <c r="AB23" s="30">
        <f>Z23-S23</f>
        <v>3.8900000000000006</v>
      </c>
      <c r="AC23" s="31">
        <f>IF((S23)=0,"",(AB23/S23))</f>
        <v>0.23462002412545241</v>
      </c>
      <c r="AE23" s="24">
        <f>+'Res (100)'!AE23</f>
        <v>24.41</v>
      </c>
      <c r="AF23" s="29">
        <v>1</v>
      </c>
      <c r="AG23" s="26">
        <f>AF23*AE23</f>
        <v>24.41</v>
      </c>
      <c r="AH23" s="27"/>
      <c r="AI23" s="30">
        <f>AG23-Z23</f>
        <v>3.9400000000000013</v>
      </c>
      <c r="AJ23" s="31">
        <f>IF((Z23)=0,"",(AI23/Z23))</f>
        <v>0.19247679531021014</v>
      </c>
      <c r="AL23" s="24">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250</v>
      </c>
      <c r="H29" s="26">
        <f t="shared" si="0"/>
        <v>5.8500000000000005</v>
      </c>
      <c r="I29" s="27"/>
      <c r="J29" s="28">
        <f>+'Res (100)'!J29</f>
        <v>1.9300000000000001E-2</v>
      </c>
      <c r="K29" s="25">
        <f>$F$18</f>
        <v>250</v>
      </c>
      <c r="L29" s="26">
        <f t="shared" si="9"/>
        <v>4.8250000000000002</v>
      </c>
      <c r="M29" s="27"/>
      <c r="N29" s="30">
        <f t="shared" si="10"/>
        <v>-1.0250000000000004</v>
      </c>
      <c r="O29" s="31">
        <f t="shared" si="11"/>
        <v>-0.17521367521367526</v>
      </c>
      <c r="Q29" s="24">
        <f>+'Res (100)'!Q29</f>
        <v>1.5100000000000001E-2</v>
      </c>
      <c r="R29" s="25">
        <f>$F$18</f>
        <v>250</v>
      </c>
      <c r="S29" s="26">
        <f t="shared" si="12"/>
        <v>3.7750000000000004</v>
      </c>
      <c r="T29" s="27"/>
      <c r="U29" s="30">
        <f t="shared" si="1"/>
        <v>-1.0499999999999998</v>
      </c>
      <c r="V29" s="31">
        <f t="shared" si="2"/>
        <v>-0.2176165803108808</v>
      </c>
      <c r="X29" s="24">
        <f>+'Res (100)'!X29</f>
        <v>1.0500000000000001E-2</v>
      </c>
      <c r="Y29" s="25">
        <f>$F$18</f>
        <v>250</v>
      </c>
      <c r="Z29" s="26">
        <f t="shared" si="13"/>
        <v>2.625</v>
      </c>
      <c r="AA29" s="27"/>
      <c r="AB29" s="30">
        <f t="shared" si="3"/>
        <v>-1.1500000000000004</v>
      </c>
      <c r="AC29" s="31">
        <f t="shared" si="4"/>
        <v>-0.30463576158940403</v>
      </c>
      <c r="AE29" s="24">
        <f>+'Res (100)'!AE29</f>
        <v>5.4000000000000003E-3</v>
      </c>
      <c r="AF29" s="25">
        <f>$F$18</f>
        <v>250</v>
      </c>
      <c r="AG29" s="26">
        <f t="shared" si="14"/>
        <v>1.35</v>
      </c>
      <c r="AH29" s="27"/>
      <c r="AI29" s="30">
        <f t="shared" si="5"/>
        <v>-1.2749999999999999</v>
      </c>
      <c r="AJ29" s="31">
        <f t="shared" si="6"/>
        <v>-0.48571428571428565</v>
      </c>
      <c r="AL29" s="24">
        <f>+'Res (100)'!AL29</f>
        <v>0</v>
      </c>
      <c r="AM29" s="25">
        <f>$F$18</f>
        <v>250</v>
      </c>
      <c r="AN29" s="26">
        <f t="shared" si="15"/>
        <v>0</v>
      </c>
      <c r="AO29" s="27"/>
      <c r="AP29" s="30">
        <f t="shared" si="7"/>
        <v>-1.35</v>
      </c>
      <c r="AQ29" s="31">
        <f t="shared" si="8"/>
        <v>-1</v>
      </c>
    </row>
    <row r="30" spans="2:43" x14ac:dyDescent="0.2">
      <c r="B30" s="21" t="s">
        <v>31</v>
      </c>
      <c r="C30" s="21"/>
      <c r="D30" s="22"/>
      <c r="E30" s="23"/>
      <c r="F30" s="24"/>
      <c r="G30" s="25">
        <f t="shared" ref="G30" si="16">$F$18</f>
        <v>250</v>
      </c>
      <c r="H30" s="26">
        <f t="shared" si="0"/>
        <v>0</v>
      </c>
      <c r="I30" s="27"/>
      <c r="J30" s="28"/>
      <c r="K30" s="25">
        <f t="shared" ref="K30:K38" si="17">$F$18</f>
        <v>250</v>
      </c>
      <c r="L30" s="26">
        <f t="shared" si="9"/>
        <v>0</v>
      </c>
      <c r="M30" s="27"/>
      <c r="N30" s="30">
        <f t="shared" si="10"/>
        <v>0</v>
      </c>
      <c r="O30" s="31" t="str">
        <f t="shared" si="11"/>
        <v/>
      </c>
      <c r="Q30" s="24"/>
      <c r="R30" s="25">
        <f t="shared" ref="R30:R38" si="18">$F$18</f>
        <v>250</v>
      </c>
      <c r="S30" s="26">
        <f t="shared" si="12"/>
        <v>0</v>
      </c>
      <c r="T30" s="27"/>
      <c r="U30" s="30">
        <f t="shared" si="1"/>
        <v>0</v>
      </c>
      <c r="V30" s="31" t="str">
        <f t="shared" si="2"/>
        <v/>
      </c>
      <c r="X30" s="24"/>
      <c r="Y30" s="25">
        <f t="shared" ref="Y30:Y38" si="19">$F$18</f>
        <v>250</v>
      </c>
      <c r="Z30" s="26">
        <f t="shared" si="13"/>
        <v>0</v>
      </c>
      <c r="AA30" s="27"/>
      <c r="AB30" s="30">
        <f t="shared" si="3"/>
        <v>0</v>
      </c>
      <c r="AC30" s="31" t="str">
        <f t="shared" si="4"/>
        <v/>
      </c>
      <c r="AE30" s="24"/>
      <c r="AF30" s="25">
        <f t="shared" ref="AF30:AF38" si="20">$F$18</f>
        <v>250</v>
      </c>
      <c r="AG30" s="26">
        <f t="shared" si="14"/>
        <v>0</v>
      </c>
      <c r="AH30" s="27"/>
      <c r="AI30" s="30">
        <f t="shared" si="5"/>
        <v>0</v>
      </c>
      <c r="AJ30" s="31" t="str">
        <f t="shared" si="6"/>
        <v/>
      </c>
      <c r="AL30" s="24"/>
      <c r="AM30" s="25">
        <f t="shared" ref="AM30:AM38" si="21">$F$18</f>
        <v>250</v>
      </c>
      <c r="AN30" s="26">
        <f t="shared" si="15"/>
        <v>0</v>
      </c>
      <c r="AO30" s="27"/>
      <c r="AP30" s="30">
        <f t="shared" si="7"/>
        <v>0</v>
      </c>
      <c r="AQ30" s="31" t="str">
        <f t="shared" si="8"/>
        <v/>
      </c>
    </row>
    <row r="31" spans="2:43" x14ac:dyDescent="0.2">
      <c r="B31" s="21" t="s">
        <v>32</v>
      </c>
      <c r="C31" s="21"/>
      <c r="D31" s="22" t="s">
        <v>30</v>
      </c>
      <c r="E31" s="23"/>
      <c r="F31" s="24">
        <f>+'Res (100)'!F31</f>
        <v>0</v>
      </c>
      <c r="G31" s="25">
        <f>$F$18</f>
        <v>250</v>
      </c>
      <c r="H31" s="26">
        <f t="shared" si="0"/>
        <v>0</v>
      </c>
      <c r="I31" s="27"/>
      <c r="J31" s="52">
        <f>+'Res (100)'!J31</f>
        <v>-2.0000000000000002E-5</v>
      </c>
      <c r="K31" s="25">
        <f t="shared" si="17"/>
        <v>250</v>
      </c>
      <c r="L31" s="26">
        <f t="shared" si="9"/>
        <v>-5.0000000000000001E-3</v>
      </c>
      <c r="M31" s="27"/>
      <c r="N31" s="30">
        <f t="shared" si="10"/>
        <v>-5.0000000000000001E-3</v>
      </c>
      <c r="O31" s="31" t="str">
        <f t="shared" si="11"/>
        <v/>
      </c>
      <c r="Q31" s="24">
        <f>+'Res (100)'!Q31</f>
        <v>0</v>
      </c>
      <c r="R31" s="25">
        <f t="shared" si="18"/>
        <v>250</v>
      </c>
      <c r="S31" s="26">
        <f t="shared" si="12"/>
        <v>0</v>
      </c>
      <c r="T31" s="27"/>
      <c r="U31" s="30">
        <f t="shared" si="1"/>
        <v>5.0000000000000001E-3</v>
      </c>
      <c r="V31" s="31">
        <f t="shared" si="2"/>
        <v>-1</v>
      </c>
      <c r="X31" s="24">
        <f>+'Res (100)'!X31</f>
        <v>0</v>
      </c>
      <c r="Y31" s="25">
        <f t="shared" si="19"/>
        <v>250</v>
      </c>
      <c r="Z31" s="26">
        <f t="shared" si="13"/>
        <v>0</v>
      </c>
      <c r="AA31" s="27"/>
      <c r="AB31" s="30">
        <f t="shared" si="3"/>
        <v>0</v>
      </c>
      <c r="AC31" s="31" t="str">
        <f t="shared" si="4"/>
        <v/>
      </c>
      <c r="AE31" s="24">
        <f>+'Res (100)'!AE31</f>
        <v>0</v>
      </c>
      <c r="AF31" s="25">
        <f t="shared" si="20"/>
        <v>250</v>
      </c>
      <c r="AG31" s="26">
        <f t="shared" si="14"/>
        <v>0</v>
      </c>
      <c r="AH31" s="27"/>
      <c r="AI31" s="30">
        <f t="shared" si="5"/>
        <v>0</v>
      </c>
      <c r="AJ31" s="31" t="str">
        <f t="shared" si="6"/>
        <v/>
      </c>
      <c r="AL31" s="24">
        <f>+'Res (100)'!AL31</f>
        <v>0</v>
      </c>
      <c r="AM31" s="25">
        <f t="shared" si="21"/>
        <v>250</v>
      </c>
      <c r="AN31" s="26">
        <f t="shared" si="15"/>
        <v>0</v>
      </c>
      <c r="AO31" s="27"/>
      <c r="AP31" s="30">
        <f t="shared" si="7"/>
        <v>0</v>
      </c>
      <c r="AQ31" s="31" t="str">
        <f t="shared" si="8"/>
        <v/>
      </c>
    </row>
    <row r="32" spans="2:43" x14ac:dyDescent="0.2">
      <c r="B32" s="33"/>
      <c r="C32" s="21"/>
      <c r="D32" s="22"/>
      <c r="E32" s="23"/>
      <c r="F32" s="24"/>
      <c r="G32" s="25">
        <f t="shared" ref="G32:G38" si="22">$F$18</f>
        <v>250</v>
      </c>
      <c r="H32" s="26">
        <f t="shared" si="0"/>
        <v>0</v>
      </c>
      <c r="I32" s="27"/>
      <c r="J32" s="28"/>
      <c r="K32" s="25">
        <f t="shared" si="17"/>
        <v>250</v>
      </c>
      <c r="L32" s="26">
        <f t="shared" si="9"/>
        <v>0</v>
      </c>
      <c r="M32" s="27"/>
      <c r="N32" s="30">
        <f t="shared" si="10"/>
        <v>0</v>
      </c>
      <c r="O32" s="31" t="str">
        <f t="shared" si="11"/>
        <v/>
      </c>
      <c r="Q32" s="28"/>
      <c r="R32" s="25">
        <f t="shared" si="18"/>
        <v>250</v>
      </c>
      <c r="S32" s="26">
        <f t="shared" si="12"/>
        <v>0</v>
      </c>
      <c r="T32" s="27"/>
      <c r="U32" s="30">
        <f t="shared" si="1"/>
        <v>0</v>
      </c>
      <c r="V32" s="31" t="str">
        <f t="shared" si="2"/>
        <v/>
      </c>
      <c r="X32" s="28"/>
      <c r="Y32" s="25">
        <f t="shared" si="19"/>
        <v>250</v>
      </c>
      <c r="Z32" s="26">
        <f t="shared" si="13"/>
        <v>0</v>
      </c>
      <c r="AA32" s="27"/>
      <c r="AB32" s="30">
        <f t="shared" si="3"/>
        <v>0</v>
      </c>
      <c r="AC32" s="31" t="str">
        <f t="shared" si="4"/>
        <v/>
      </c>
      <c r="AE32" s="28"/>
      <c r="AF32" s="25">
        <f t="shared" si="20"/>
        <v>250</v>
      </c>
      <c r="AG32" s="26">
        <f t="shared" si="14"/>
        <v>0</v>
      </c>
      <c r="AH32" s="27"/>
      <c r="AI32" s="30">
        <f t="shared" si="5"/>
        <v>0</v>
      </c>
      <c r="AJ32" s="31" t="str">
        <f t="shared" si="6"/>
        <v/>
      </c>
      <c r="AL32" s="28"/>
      <c r="AM32" s="25">
        <f t="shared" si="21"/>
        <v>250</v>
      </c>
      <c r="AN32" s="26">
        <f t="shared" si="15"/>
        <v>0</v>
      </c>
      <c r="AO32" s="27"/>
      <c r="AP32" s="30">
        <f t="shared" si="7"/>
        <v>0</v>
      </c>
      <c r="AQ32" s="31" t="str">
        <f t="shared" si="8"/>
        <v/>
      </c>
    </row>
    <row r="33" spans="2:43" x14ac:dyDescent="0.2">
      <c r="B33" s="33"/>
      <c r="C33" s="21"/>
      <c r="D33" s="22"/>
      <c r="E33" s="23"/>
      <c r="F33" s="24"/>
      <c r="G33" s="25">
        <f t="shared" si="22"/>
        <v>250</v>
      </c>
      <c r="H33" s="26">
        <f t="shared" si="0"/>
        <v>0</v>
      </c>
      <c r="I33" s="27"/>
      <c r="J33" s="28"/>
      <c r="K33" s="25">
        <f t="shared" si="17"/>
        <v>250</v>
      </c>
      <c r="L33" s="26">
        <f t="shared" si="9"/>
        <v>0</v>
      </c>
      <c r="M33" s="27"/>
      <c r="N33" s="30">
        <f t="shared" si="10"/>
        <v>0</v>
      </c>
      <c r="O33" s="31" t="str">
        <f t="shared" si="11"/>
        <v/>
      </c>
      <c r="Q33" s="28"/>
      <c r="R33" s="25">
        <f t="shared" si="18"/>
        <v>250</v>
      </c>
      <c r="S33" s="26">
        <f t="shared" si="12"/>
        <v>0</v>
      </c>
      <c r="T33" s="27"/>
      <c r="U33" s="30">
        <f t="shared" si="1"/>
        <v>0</v>
      </c>
      <c r="V33" s="31" t="str">
        <f t="shared" si="2"/>
        <v/>
      </c>
      <c r="X33" s="28"/>
      <c r="Y33" s="25">
        <f t="shared" si="19"/>
        <v>250</v>
      </c>
      <c r="Z33" s="26">
        <f t="shared" si="13"/>
        <v>0</v>
      </c>
      <c r="AA33" s="27"/>
      <c r="AB33" s="30">
        <f t="shared" si="3"/>
        <v>0</v>
      </c>
      <c r="AC33" s="31" t="str">
        <f t="shared" si="4"/>
        <v/>
      </c>
      <c r="AE33" s="28"/>
      <c r="AF33" s="25">
        <f t="shared" si="20"/>
        <v>250</v>
      </c>
      <c r="AG33" s="26">
        <f t="shared" si="14"/>
        <v>0</v>
      </c>
      <c r="AH33" s="27"/>
      <c r="AI33" s="30">
        <f t="shared" si="5"/>
        <v>0</v>
      </c>
      <c r="AJ33" s="31" t="str">
        <f t="shared" si="6"/>
        <v/>
      </c>
      <c r="AL33" s="28"/>
      <c r="AM33" s="25">
        <f t="shared" si="21"/>
        <v>250</v>
      </c>
      <c r="AN33" s="26">
        <f t="shared" si="15"/>
        <v>0</v>
      </c>
      <c r="AO33" s="27"/>
      <c r="AP33" s="30">
        <f t="shared" si="7"/>
        <v>0</v>
      </c>
      <c r="AQ33" s="31" t="str">
        <f t="shared" si="8"/>
        <v/>
      </c>
    </row>
    <row r="34" spans="2:43" x14ac:dyDescent="0.2">
      <c r="B34" s="33"/>
      <c r="C34" s="21"/>
      <c r="D34" s="22"/>
      <c r="E34" s="23"/>
      <c r="F34" s="24"/>
      <c r="G34" s="25">
        <f t="shared" si="22"/>
        <v>250</v>
      </c>
      <c r="H34" s="26">
        <f t="shared" si="0"/>
        <v>0</v>
      </c>
      <c r="I34" s="27"/>
      <c r="J34" s="28"/>
      <c r="K34" s="25">
        <f t="shared" si="17"/>
        <v>250</v>
      </c>
      <c r="L34" s="26">
        <f t="shared" si="9"/>
        <v>0</v>
      </c>
      <c r="M34" s="27"/>
      <c r="N34" s="30">
        <f t="shared" si="10"/>
        <v>0</v>
      </c>
      <c r="O34" s="31" t="str">
        <f t="shared" si="11"/>
        <v/>
      </c>
      <c r="Q34" s="28"/>
      <c r="R34" s="25">
        <f t="shared" si="18"/>
        <v>250</v>
      </c>
      <c r="S34" s="26">
        <f t="shared" si="12"/>
        <v>0</v>
      </c>
      <c r="T34" s="27"/>
      <c r="U34" s="30">
        <f t="shared" si="1"/>
        <v>0</v>
      </c>
      <c r="V34" s="31" t="str">
        <f t="shared" si="2"/>
        <v/>
      </c>
      <c r="X34" s="28"/>
      <c r="Y34" s="25">
        <f t="shared" si="19"/>
        <v>250</v>
      </c>
      <c r="Z34" s="26">
        <f t="shared" si="13"/>
        <v>0</v>
      </c>
      <c r="AA34" s="27"/>
      <c r="AB34" s="30">
        <f t="shared" si="3"/>
        <v>0</v>
      </c>
      <c r="AC34" s="31" t="str">
        <f t="shared" si="4"/>
        <v/>
      </c>
      <c r="AE34" s="28"/>
      <c r="AF34" s="25">
        <f t="shared" si="20"/>
        <v>250</v>
      </c>
      <c r="AG34" s="26">
        <f t="shared" si="14"/>
        <v>0</v>
      </c>
      <c r="AH34" s="27"/>
      <c r="AI34" s="30">
        <f t="shared" si="5"/>
        <v>0</v>
      </c>
      <c r="AJ34" s="31" t="str">
        <f t="shared" si="6"/>
        <v/>
      </c>
      <c r="AL34" s="28"/>
      <c r="AM34" s="25">
        <f t="shared" si="21"/>
        <v>250</v>
      </c>
      <c r="AN34" s="26">
        <f t="shared" si="15"/>
        <v>0</v>
      </c>
      <c r="AO34" s="27"/>
      <c r="AP34" s="30">
        <f t="shared" si="7"/>
        <v>0</v>
      </c>
      <c r="AQ34" s="31" t="str">
        <f t="shared" si="8"/>
        <v/>
      </c>
    </row>
    <row r="35" spans="2:43" x14ac:dyDescent="0.2">
      <c r="B35" s="33"/>
      <c r="C35" s="21"/>
      <c r="D35" s="22"/>
      <c r="E35" s="23"/>
      <c r="F35" s="24"/>
      <c r="G35" s="25">
        <f t="shared" si="22"/>
        <v>250</v>
      </c>
      <c r="H35" s="26">
        <f t="shared" si="0"/>
        <v>0</v>
      </c>
      <c r="I35" s="27"/>
      <c r="J35" s="28"/>
      <c r="K35" s="25">
        <f t="shared" si="17"/>
        <v>250</v>
      </c>
      <c r="L35" s="26">
        <f t="shared" si="9"/>
        <v>0</v>
      </c>
      <c r="M35" s="27"/>
      <c r="N35" s="30">
        <f t="shared" si="10"/>
        <v>0</v>
      </c>
      <c r="O35" s="31" t="str">
        <f t="shared" si="11"/>
        <v/>
      </c>
      <c r="Q35" s="28"/>
      <c r="R35" s="25">
        <f t="shared" si="18"/>
        <v>250</v>
      </c>
      <c r="S35" s="26">
        <f t="shared" si="12"/>
        <v>0</v>
      </c>
      <c r="T35" s="27"/>
      <c r="U35" s="30">
        <f t="shared" si="1"/>
        <v>0</v>
      </c>
      <c r="V35" s="31" t="str">
        <f t="shared" si="2"/>
        <v/>
      </c>
      <c r="X35" s="28"/>
      <c r="Y35" s="25">
        <f t="shared" si="19"/>
        <v>250</v>
      </c>
      <c r="Z35" s="26">
        <f t="shared" si="13"/>
        <v>0</v>
      </c>
      <c r="AA35" s="27"/>
      <c r="AB35" s="30">
        <f t="shared" si="3"/>
        <v>0</v>
      </c>
      <c r="AC35" s="31" t="str">
        <f t="shared" si="4"/>
        <v/>
      </c>
      <c r="AE35" s="28"/>
      <c r="AF35" s="25">
        <f t="shared" si="20"/>
        <v>250</v>
      </c>
      <c r="AG35" s="26">
        <f t="shared" si="14"/>
        <v>0</v>
      </c>
      <c r="AH35" s="27"/>
      <c r="AI35" s="30">
        <f t="shared" si="5"/>
        <v>0</v>
      </c>
      <c r="AJ35" s="31" t="str">
        <f t="shared" si="6"/>
        <v/>
      </c>
      <c r="AL35" s="28"/>
      <c r="AM35" s="25">
        <f t="shared" si="21"/>
        <v>250</v>
      </c>
      <c r="AN35" s="26">
        <f t="shared" si="15"/>
        <v>0</v>
      </c>
      <c r="AO35" s="27"/>
      <c r="AP35" s="30">
        <f t="shared" si="7"/>
        <v>0</v>
      </c>
      <c r="AQ35" s="31" t="str">
        <f t="shared" si="8"/>
        <v/>
      </c>
    </row>
    <row r="36" spans="2:43" x14ac:dyDescent="0.2">
      <c r="B36" s="33"/>
      <c r="C36" s="21"/>
      <c r="D36" s="22"/>
      <c r="E36" s="23"/>
      <c r="F36" s="24"/>
      <c r="G36" s="25">
        <f t="shared" si="22"/>
        <v>250</v>
      </c>
      <c r="H36" s="26">
        <f t="shared" si="0"/>
        <v>0</v>
      </c>
      <c r="I36" s="27"/>
      <c r="J36" s="28"/>
      <c r="K36" s="25">
        <f t="shared" si="17"/>
        <v>250</v>
      </c>
      <c r="L36" s="26">
        <f t="shared" si="9"/>
        <v>0</v>
      </c>
      <c r="M36" s="27"/>
      <c r="N36" s="30">
        <f t="shared" si="10"/>
        <v>0</v>
      </c>
      <c r="O36" s="31" t="str">
        <f t="shared" si="11"/>
        <v/>
      </c>
      <c r="Q36" s="28"/>
      <c r="R36" s="25">
        <f t="shared" si="18"/>
        <v>250</v>
      </c>
      <c r="S36" s="26">
        <f t="shared" si="12"/>
        <v>0</v>
      </c>
      <c r="T36" s="27"/>
      <c r="U36" s="30">
        <f t="shared" si="1"/>
        <v>0</v>
      </c>
      <c r="V36" s="31" t="str">
        <f t="shared" si="2"/>
        <v/>
      </c>
      <c r="X36" s="28"/>
      <c r="Y36" s="25">
        <f t="shared" si="19"/>
        <v>250</v>
      </c>
      <c r="Z36" s="26">
        <f t="shared" si="13"/>
        <v>0</v>
      </c>
      <c r="AA36" s="27"/>
      <c r="AB36" s="30">
        <f t="shared" si="3"/>
        <v>0</v>
      </c>
      <c r="AC36" s="31" t="str">
        <f t="shared" si="4"/>
        <v/>
      </c>
      <c r="AE36" s="28"/>
      <c r="AF36" s="25">
        <f t="shared" si="20"/>
        <v>250</v>
      </c>
      <c r="AG36" s="26">
        <f t="shared" si="14"/>
        <v>0</v>
      </c>
      <c r="AH36" s="27"/>
      <c r="AI36" s="30">
        <f t="shared" si="5"/>
        <v>0</v>
      </c>
      <c r="AJ36" s="31" t="str">
        <f t="shared" si="6"/>
        <v/>
      </c>
      <c r="AL36" s="28"/>
      <c r="AM36" s="25">
        <f t="shared" si="21"/>
        <v>250</v>
      </c>
      <c r="AN36" s="26">
        <f t="shared" si="15"/>
        <v>0</v>
      </c>
      <c r="AO36" s="27"/>
      <c r="AP36" s="30">
        <f t="shared" si="7"/>
        <v>0</v>
      </c>
      <c r="AQ36" s="31" t="str">
        <f t="shared" si="8"/>
        <v/>
      </c>
    </row>
    <row r="37" spans="2:43" x14ac:dyDescent="0.2">
      <c r="B37" s="33"/>
      <c r="C37" s="21"/>
      <c r="D37" s="22"/>
      <c r="E37" s="23"/>
      <c r="F37" s="24"/>
      <c r="G37" s="25">
        <f t="shared" si="22"/>
        <v>250</v>
      </c>
      <c r="H37" s="26">
        <f t="shared" si="0"/>
        <v>0</v>
      </c>
      <c r="I37" s="27"/>
      <c r="J37" s="28"/>
      <c r="K37" s="25">
        <f t="shared" si="17"/>
        <v>250</v>
      </c>
      <c r="L37" s="26">
        <f t="shared" si="9"/>
        <v>0</v>
      </c>
      <c r="M37" s="27"/>
      <c r="N37" s="30">
        <f t="shared" si="10"/>
        <v>0</v>
      </c>
      <c r="O37" s="31" t="str">
        <f t="shared" si="11"/>
        <v/>
      </c>
      <c r="Q37" s="28"/>
      <c r="R37" s="25">
        <f t="shared" si="18"/>
        <v>250</v>
      </c>
      <c r="S37" s="26">
        <f t="shared" si="12"/>
        <v>0</v>
      </c>
      <c r="T37" s="27"/>
      <c r="U37" s="30">
        <f t="shared" si="1"/>
        <v>0</v>
      </c>
      <c r="V37" s="31" t="str">
        <f t="shared" si="2"/>
        <v/>
      </c>
      <c r="X37" s="28"/>
      <c r="Y37" s="25">
        <f t="shared" si="19"/>
        <v>250</v>
      </c>
      <c r="Z37" s="26">
        <f t="shared" si="13"/>
        <v>0</v>
      </c>
      <c r="AA37" s="27"/>
      <c r="AB37" s="30">
        <f t="shared" si="3"/>
        <v>0</v>
      </c>
      <c r="AC37" s="31" t="str">
        <f t="shared" si="4"/>
        <v/>
      </c>
      <c r="AE37" s="28"/>
      <c r="AF37" s="25">
        <f t="shared" si="20"/>
        <v>250</v>
      </c>
      <c r="AG37" s="26">
        <f t="shared" si="14"/>
        <v>0</v>
      </c>
      <c r="AH37" s="27"/>
      <c r="AI37" s="30">
        <f t="shared" si="5"/>
        <v>0</v>
      </c>
      <c r="AJ37" s="31" t="str">
        <f t="shared" si="6"/>
        <v/>
      </c>
      <c r="AL37" s="28"/>
      <c r="AM37" s="25">
        <f t="shared" si="21"/>
        <v>250</v>
      </c>
      <c r="AN37" s="26">
        <f t="shared" si="15"/>
        <v>0</v>
      </c>
      <c r="AO37" s="27"/>
      <c r="AP37" s="30">
        <f t="shared" si="7"/>
        <v>0</v>
      </c>
      <c r="AQ37" s="31" t="str">
        <f t="shared" si="8"/>
        <v/>
      </c>
    </row>
    <row r="38" spans="2:43" x14ac:dyDescent="0.2">
      <c r="B38" s="33"/>
      <c r="C38" s="21"/>
      <c r="D38" s="22"/>
      <c r="E38" s="23"/>
      <c r="F38" s="24"/>
      <c r="G38" s="25">
        <f t="shared" si="22"/>
        <v>250</v>
      </c>
      <c r="H38" s="26">
        <f t="shared" si="0"/>
        <v>0</v>
      </c>
      <c r="I38" s="27"/>
      <c r="J38" s="28"/>
      <c r="K38" s="25">
        <f t="shared" si="17"/>
        <v>250</v>
      </c>
      <c r="L38" s="26">
        <f t="shared" si="9"/>
        <v>0</v>
      </c>
      <c r="M38" s="27"/>
      <c r="N38" s="30">
        <f t="shared" si="10"/>
        <v>0</v>
      </c>
      <c r="O38" s="31" t="str">
        <f t="shared" si="11"/>
        <v/>
      </c>
      <c r="Q38" s="28"/>
      <c r="R38" s="25">
        <f t="shared" si="18"/>
        <v>250</v>
      </c>
      <c r="S38" s="26">
        <f t="shared" si="12"/>
        <v>0</v>
      </c>
      <c r="T38" s="27"/>
      <c r="U38" s="30">
        <f t="shared" si="1"/>
        <v>0</v>
      </c>
      <c r="V38" s="31" t="str">
        <f t="shared" si="2"/>
        <v/>
      </c>
      <c r="X38" s="28"/>
      <c r="Y38" s="25">
        <f t="shared" si="19"/>
        <v>250</v>
      </c>
      <c r="Z38" s="26">
        <f t="shared" si="13"/>
        <v>0</v>
      </c>
      <c r="AA38" s="27"/>
      <c r="AB38" s="30">
        <f t="shared" si="3"/>
        <v>0</v>
      </c>
      <c r="AC38" s="31" t="str">
        <f t="shared" si="4"/>
        <v/>
      </c>
      <c r="AE38" s="28"/>
      <c r="AF38" s="25">
        <f t="shared" si="20"/>
        <v>250</v>
      </c>
      <c r="AG38" s="26">
        <f t="shared" si="14"/>
        <v>0</v>
      </c>
      <c r="AH38" s="27"/>
      <c r="AI38" s="30">
        <f t="shared" si="5"/>
        <v>0</v>
      </c>
      <c r="AJ38" s="31" t="str">
        <f t="shared" si="6"/>
        <v/>
      </c>
      <c r="AL38" s="28"/>
      <c r="AM38" s="25">
        <f t="shared" si="21"/>
        <v>250</v>
      </c>
      <c r="AN38" s="26">
        <f t="shared" si="15"/>
        <v>0</v>
      </c>
      <c r="AO38" s="27"/>
      <c r="AP38" s="30">
        <f t="shared" si="7"/>
        <v>0</v>
      </c>
      <c r="AQ38" s="31" t="str">
        <f t="shared" si="8"/>
        <v/>
      </c>
    </row>
    <row r="39" spans="2:43" s="45" customFormat="1" x14ac:dyDescent="0.2">
      <c r="B39" s="34" t="s">
        <v>33</v>
      </c>
      <c r="C39" s="35"/>
      <c r="D39" s="36"/>
      <c r="E39" s="35"/>
      <c r="F39" s="37"/>
      <c r="G39" s="38"/>
      <c r="H39" s="39">
        <f>SUM(H23:H38)</f>
        <v>15.52</v>
      </c>
      <c r="I39" s="40"/>
      <c r="J39" s="41"/>
      <c r="K39" s="42"/>
      <c r="L39" s="39">
        <f>SUM(L23:L38)</f>
        <v>17.78</v>
      </c>
      <c r="M39" s="40"/>
      <c r="N39" s="43">
        <f t="shared" si="10"/>
        <v>2.2600000000000016</v>
      </c>
      <c r="O39" s="44">
        <f t="shared" si="11"/>
        <v>0.14561855670103102</v>
      </c>
      <c r="Q39" s="41"/>
      <c r="R39" s="42"/>
      <c r="S39" s="39">
        <f>SUM(S23:S38)</f>
        <v>20.354999999999997</v>
      </c>
      <c r="T39" s="40"/>
      <c r="U39" s="43">
        <f t="shared" si="1"/>
        <v>2.5749999999999957</v>
      </c>
      <c r="V39" s="44">
        <f t="shared" si="2"/>
        <v>0.14482564679415047</v>
      </c>
      <c r="X39" s="41"/>
      <c r="Y39" s="42"/>
      <c r="Z39" s="39">
        <f>SUM(Z23:Z38)</f>
        <v>23.094999999999999</v>
      </c>
      <c r="AA39" s="40"/>
      <c r="AB39" s="43">
        <f t="shared" si="3"/>
        <v>2.740000000000002</v>
      </c>
      <c r="AC39" s="44">
        <f t="shared" si="4"/>
        <v>0.13461066077130937</v>
      </c>
      <c r="AE39" s="41"/>
      <c r="AF39" s="42"/>
      <c r="AG39" s="39">
        <f>SUM(AG23:AG38)</f>
        <v>25.76</v>
      </c>
      <c r="AH39" s="40"/>
      <c r="AI39" s="43">
        <f t="shared" si="5"/>
        <v>2.6650000000000027</v>
      </c>
      <c r="AJ39" s="44">
        <f t="shared" si="6"/>
        <v>0.11539294219528048</v>
      </c>
      <c r="AL39" s="41"/>
      <c r="AM39" s="42"/>
      <c r="AN39" s="39">
        <f>SUM(AN23:AN38)</f>
        <v>28.01</v>
      </c>
      <c r="AO39" s="40"/>
      <c r="AP39" s="43">
        <f t="shared" si="7"/>
        <v>2.25</v>
      </c>
      <c r="AQ39" s="44">
        <f t="shared" si="8"/>
        <v>8.7344720496894401E-2</v>
      </c>
    </row>
    <row r="40" spans="2:43" ht="38.25" x14ac:dyDescent="0.2">
      <c r="B40" s="46" t="str">
        <f>+'Res (100)'!B40</f>
        <v>Deferral/Variance Account Disposition Rate Rider Group 1</v>
      </c>
      <c r="C40" s="21"/>
      <c r="D40" s="22" t="s">
        <v>30</v>
      </c>
      <c r="E40" s="23"/>
      <c r="F40" s="24">
        <v>0</v>
      </c>
      <c r="G40" s="25">
        <f>$F$18</f>
        <v>250</v>
      </c>
      <c r="H40" s="26">
        <f>G40*F40</f>
        <v>0</v>
      </c>
      <c r="I40" s="27"/>
      <c r="J40" s="28">
        <f>+'Res (100)'!J40</f>
        <v>-8.2600000000000002E-4</v>
      </c>
      <c r="K40" s="25">
        <f>$F$18</f>
        <v>250</v>
      </c>
      <c r="L40" s="26">
        <f>K40*J40</f>
        <v>-0.20650000000000002</v>
      </c>
      <c r="M40" s="27"/>
      <c r="N40" s="30">
        <f>L40-H40</f>
        <v>-0.20650000000000002</v>
      </c>
      <c r="O40" s="31" t="str">
        <f>IF((H40)=0,"",(N40/H40))</f>
        <v/>
      </c>
      <c r="Q40" s="28"/>
      <c r="R40" s="25">
        <f>$F$18</f>
        <v>250</v>
      </c>
      <c r="S40" s="26">
        <f>R40*Q40</f>
        <v>0</v>
      </c>
      <c r="T40" s="27"/>
      <c r="U40" s="30">
        <f t="shared" si="1"/>
        <v>0.20650000000000002</v>
      </c>
      <c r="V40" s="31">
        <f t="shared" si="2"/>
        <v>-1</v>
      </c>
      <c r="X40" s="28"/>
      <c r="Y40" s="25">
        <f>$F$18</f>
        <v>250</v>
      </c>
      <c r="Z40" s="26">
        <f>Y40*X40</f>
        <v>0</v>
      </c>
      <c r="AA40" s="27"/>
      <c r="AB40" s="30">
        <f t="shared" si="3"/>
        <v>0</v>
      </c>
      <c r="AC40" s="31" t="str">
        <f t="shared" si="4"/>
        <v/>
      </c>
      <c r="AE40" s="28"/>
      <c r="AF40" s="25">
        <f>$F$18</f>
        <v>250</v>
      </c>
      <c r="AG40" s="26">
        <f>AF40*AE40</f>
        <v>0</v>
      </c>
      <c r="AH40" s="27"/>
      <c r="AI40" s="30">
        <f t="shared" si="5"/>
        <v>0</v>
      </c>
      <c r="AJ40" s="31" t="str">
        <f t="shared" si="6"/>
        <v/>
      </c>
      <c r="AL40" s="28"/>
      <c r="AM40" s="25">
        <f>$F$18</f>
        <v>250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250</v>
      </c>
      <c r="H41" s="26">
        <f t="shared" ref="H41:H45" si="24">G41*F41</f>
        <v>0</v>
      </c>
      <c r="I41" s="47"/>
      <c r="J41" s="28">
        <f>+'Res (100)'!J41</f>
        <v>0.32</v>
      </c>
      <c r="K41" s="25">
        <v>1</v>
      </c>
      <c r="L41" s="26">
        <f t="shared" ref="L41:L45" si="25">K41*J41</f>
        <v>0.32</v>
      </c>
      <c r="M41" s="48"/>
      <c r="N41" s="30">
        <f t="shared" ref="N41:N45" si="26">L41-H41</f>
        <v>0.32</v>
      </c>
      <c r="O41" s="31" t="str">
        <f t="shared" ref="O41:O65" si="27">IF((H41)=0,"",(N41/H41))</f>
        <v/>
      </c>
      <c r="Q41" s="28"/>
      <c r="R41" s="25">
        <f t="shared" ref="R41:R43" si="28">$F$18</f>
        <v>250</v>
      </c>
      <c r="S41" s="26">
        <f t="shared" ref="S41:S43" si="29">R41*Q41</f>
        <v>0</v>
      </c>
      <c r="T41" s="48"/>
      <c r="U41" s="30">
        <f t="shared" si="1"/>
        <v>-0.32</v>
      </c>
      <c r="V41" s="31">
        <f t="shared" si="2"/>
        <v>-1</v>
      </c>
      <c r="X41" s="28"/>
      <c r="Y41" s="25">
        <f t="shared" ref="Y41:Y43" si="30">$F$18</f>
        <v>250</v>
      </c>
      <c r="Z41" s="26">
        <f t="shared" ref="Z41:Z43" si="31">Y41*X41</f>
        <v>0</v>
      </c>
      <c r="AA41" s="48"/>
      <c r="AB41" s="30">
        <f t="shared" si="3"/>
        <v>0</v>
      </c>
      <c r="AC41" s="31" t="str">
        <f t="shared" si="4"/>
        <v/>
      </c>
      <c r="AE41" s="28"/>
      <c r="AF41" s="25">
        <f t="shared" ref="AF41:AF43" si="32">$F$18</f>
        <v>250</v>
      </c>
      <c r="AG41" s="26">
        <f t="shared" ref="AG41:AG43" si="33">AF41*AE41</f>
        <v>0</v>
      </c>
      <c r="AH41" s="48"/>
      <c r="AI41" s="30">
        <f t="shared" si="5"/>
        <v>0</v>
      </c>
      <c r="AJ41" s="31" t="str">
        <f t="shared" si="6"/>
        <v/>
      </c>
      <c r="AL41" s="28"/>
      <c r="AM41" s="25">
        <f t="shared" ref="AM41:AM43" si="34">$F$18</f>
        <v>250</v>
      </c>
      <c r="AN41" s="26">
        <f t="shared" ref="AN41:AN43" si="35">AM41*AL41</f>
        <v>0</v>
      </c>
      <c r="AO41" s="48"/>
      <c r="AP41" s="30">
        <f t="shared" si="7"/>
        <v>0</v>
      </c>
      <c r="AQ41" s="31" t="str">
        <f t="shared" si="8"/>
        <v/>
      </c>
    </row>
    <row r="42" spans="2:43" ht="38.25" x14ac:dyDescent="0.2">
      <c r="B42" s="178" t="s">
        <v>124</v>
      </c>
      <c r="C42" s="21"/>
      <c r="D42" s="22" t="s">
        <v>30</v>
      </c>
      <c r="E42" s="23"/>
      <c r="F42" s="24"/>
      <c r="G42" s="25">
        <f t="shared" si="23"/>
        <v>250</v>
      </c>
      <c r="H42" s="26">
        <f t="shared" si="24"/>
        <v>0</v>
      </c>
      <c r="I42" s="47"/>
      <c r="J42" s="28">
        <f>+'Res (100)'!J42</f>
        <v>-1.5089999999999999E-3</v>
      </c>
      <c r="K42" s="25">
        <f t="shared" ref="K42:K43" si="36">$F$18</f>
        <v>250</v>
      </c>
      <c r="L42" s="26">
        <f t="shared" si="25"/>
        <v>-0.37724999999999997</v>
      </c>
      <c r="M42" s="48"/>
      <c r="N42" s="30">
        <f t="shared" si="26"/>
        <v>-0.37724999999999997</v>
      </c>
      <c r="O42" s="31" t="str">
        <f t="shared" si="27"/>
        <v/>
      </c>
      <c r="Q42" s="28"/>
      <c r="R42" s="25">
        <f t="shared" si="28"/>
        <v>250</v>
      </c>
      <c r="S42" s="26">
        <f t="shared" si="29"/>
        <v>0</v>
      </c>
      <c r="T42" s="48"/>
      <c r="U42" s="30">
        <f t="shared" si="1"/>
        <v>0.37724999999999997</v>
      </c>
      <c r="V42" s="31">
        <f t="shared" si="2"/>
        <v>-1</v>
      </c>
      <c r="X42" s="28"/>
      <c r="Y42" s="25">
        <f t="shared" si="30"/>
        <v>250</v>
      </c>
      <c r="Z42" s="26">
        <f t="shared" si="31"/>
        <v>0</v>
      </c>
      <c r="AA42" s="48"/>
      <c r="AB42" s="30">
        <f t="shared" si="3"/>
        <v>0</v>
      </c>
      <c r="AC42" s="31" t="str">
        <f t="shared" si="4"/>
        <v/>
      </c>
      <c r="AE42" s="28"/>
      <c r="AF42" s="25">
        <f t="shared" si="32"/>
        <v>250</v>
      </c>
      <c r="AG42" s="26">
        <f t="shared" si="33"/>
        <v>0</v>
      </c>
      <c r="AH42" s="48"/>
      <c r="AI42" s="30">
        <f t="shared" si="5"/>
        <v>0</v>
      </c>
      <c r="AJ42" s="31" t="str">
        <f t="shared" si="6"/>
        <v/>
      </c>
      <c r="AL42" s="28"/>
      <c r="AM42" s="25">
        <f t="shared" si="34"/>
        <v>250</v>
      </c>
      <c r="AN42" s="26">
        <f t="shared" si="35"/>
        <v>0</v>
      </c>
      <c r="AO42" s="48"/>
      <c r="AP42" s="30">
        <f t="shared" si="7"/>
        <v>0</v>
      </c>
      <c r="AQ42" s="31" t="str">
        <f t="shared" si="8"/>
        <v/>
      </c>
    </row>
    <row r="43" spans="2:43" x14ac:dyDescent="0.2">
      <c r="B43" s="46"/>
      <c r="C43" s="21"/>
      <c r="D43" s="22"/>
      <c r="E43" s="23"/>
      <c r="F43" s="24"/>
      <c r="G43" s="25">
        <f t="shared" si="23"/>
        <v>250</v>
      </c>
      <c r="H43" s="26">
        <f t="shared" si="24"/>
        <v>0</v>
      </c>
      <c r="I43" s="47"/>
      <c r="J43" s="28"/>
      <c r="K43" s="25">
        <f t="shared" si="36"/>
        <v>250</v>
      </c>
      <c r="L43" s="26">
        <f t="shared" si="25"/>
        <v>0</v>
      </c>
      <c r="M43" s="48"/>
      <c r="N43" s="30">
        <f t="shared" si="26"/>
        <v>0</v>
      </c>
      <c r="O43" s="31" t="str">
        <f t="shared" si="27"/>
        <v/>
      </c>
      <c r="Q43" s="28"/>
      <c r="R43" s="25">
        <f t="shared" si="28"/>
        <v>250</v>
      </c>
      <c r="S43" s="26">
        <f t="shared" si="29"/>
        <v>0</v>
      </c>
      <c r="T43" s="48"/>
      <c r="U43" s="30">
        <f t="shared" si="1"/>
        <v>0</v>
      </c>
      <c r="V43" s="31" t="str">
        <f t="shared" si="2"/>
        <v/>
      </c>
      <c r="X43" s="28"/>
      <c r="Y43" s="25">
        <f t="shared" si="30"/>
        <v>250</v>
      </c>
      <c r="Z43" s="26">
        <f t="shared" si="31"/>
        <v>0</v>
      </c>
      <c r="AA43" s="48"/>
      <c r="AB43" s="30">
        <f t="shared" si="3"/>
        <v>0</v>
      </c>
      <c r="AC43" s="31" t="str">
        <f t="shared" si="4"/>
        <v/>
      </c>
      <c r="AE43" s="28"/>
      <c r="AF43" s="25">
        <f t="shared" si="32"/>
        <v>250</v>
      </c>
      <c r="AG43" s="26">
        <f t="shared" si="33"/>
        <v>0</v>
      </c>
      <c r="AH43" s="48"/>
      <c r="AI43" s="30">
        <f t="shared" si="5"/>
        <v>0</v>
      </c>
      <c r="AJ43" s="31" t="str">
        <f t="shared" si="6"/>
        <v/>
      </c>
      <c r="AL43" s="28"/>
      <c r="AM43" s="25">
        <f t="shared" si="34"/>
        <v>250</v>
      </c>
      <c r="AN43" s="26">
        <f t="shared" si="35"/>
        <v>0</v>
      </c>
      <c r="AO43" s="48"/>
      <c r="AP43" s="30">
        <f t="shared" si="7"/>
        <v>0</v>
      </c>
      <c r="AQ43" s="31" t="str">
        <f t="shared" si="8"/>
        <v/>
      </c>
    </row>
    <row r="44" spans="2:43" x14ac:dyDescent="0.2">
      <c r="B44" s="49" t="s">
        <v>35</v>
      </c>
      <c r="C44" s="21"/>
      <c r="D44" s="22" t="s">
        <v>30</v>
      </c>
      <c r="E44" s="23"/>
      <c r="F44" s="50">
        <v>6.0000000000000002E-5</v>
      </c>
      <c r="G44" s="51">
        <f>$F$18*(1+F74)</f>
        <v>258.95</v>
      </c>
      <c r="H44" s="26">
        <f>G44*F44</f>
        <v>1.5537E-2</v>
      </c>
      <c r="I44" s="27"/>
      <c r="J44" s="52">
        <v>6.9999999999999994E-5</v>
      </c>
      <c r="K44" s="51">
        <f>$F$18*(1+J74)</f>
        <v>258.375</v>
      </c>
      <c r="L44" s="26">
        <f>K44*J44</f>
        <v>1.8086249999999998E-2</v>
      </c>
      <c r="M44" s="27"/>
      <c r="N44" s="30">
        <f>L44-H44</f>
        <v>2.5492499999999977E-3</v>
      </c>
      <c r="O44" s="31">
        <f>IF((H44)=0,"",(N44/H44))</f>
        <v>0.16407607646263742</v>
      </c>
      <c r="Q44" s="52">
        <f>+J44</f>
        <v>6.9999999999999994E-5</v>
      </c>
      <c r="R44" s="51">
        <f>$F$18*(1+Q74)</f>
        <v>258.375</v>
      </c>
      <c r="S44" s="26">
        <f>R44*Q44</f>
        <v>1.8086249999999998E-2</v>
      </c>
      <c r="T44" s="27"/>
      <c r="U44" s="30">
        <f t="shared" si="1"/>
        <v>0</v>
      </c>
      <c r="V44" s="31">
        <f t="shared" si="2"/>
        <v>0</v>
      </c>
      <c r="X44" s="52">
        <f>+Q44</f>
        <v>6.9999999999999994E-5</v>
      </c>
      <c r="Y44" s="51">
        <f>$F$18*(1+X74)</f>
        <v>258.375</v>
      </c>
      <c r="Z44" s="26">
        <f>Y44*X44</f>
        <v>1.8086249999999998E-2</v>
      </c>
      <c r="AA44" s="27"/>
      <c r="AB44" s="30">
        <f t="shared" si="3"/>
        <v>0</v>
      </c>
      <c r="AC44" s="31">
        <f t="shared" si="4"/>
        <v>0</v>
      </c>
      <c r="AE44" s="52">
        <f>+X44</f>
        <v>6.9999999999999994E-5</v>
      </c>
      <c r="AF44" s="51">
        <f>$F$18*(1+AE74)</f>
        <v>258.375</v>
      </c>
      <c r="AG44" s="26">
        <f>AF44*AE44</f>
        <v>1.8086249999999998E-2</v>
      </c>
      <c r="AH44" s="27"/>
      <c r="AI44" s="30">
        <f t="shared" si="5"/>
        <v>0</v>
      </c>
      <c r="AJ44" s="31">
        <f t="shared" si="6"/>
        <v>0</v>
      </c>
      <c r="AL44" s="52">
        <f>+AE44</f>
        <v>6.9999999999999994E-5</v>
      </c>
      <c r="AM44" s="51">
        <f>$F$18*(1+AL74)</f>
        <v>258.375</v>
      </c>
      <c r="AN44" s="26">
        <f>AM44*AL44</f>
        <v>1.8086249999999998E-2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8.9499999999999886</v>
      </c>
      <c r="H45" s="26">
        <f t="shared" si="24"/>
        <v>0.91415299999999888</v>
      </c>
      <c r="I45" s="27"/>
      <c r="J45" s="55">
        <f>0.64*$J$55+0.18*$J$56+0.18*$J$57</f>
        <v>0.10214000000000001</v>
      </c>
      <c r="K45" s="54">
        <f>$F$18*(1+$J$74)-$F$18</f>
        <v>8.375</v>
      </c>
      <c r="L45" s="26">
        <f t="shared" si="25"/>
        <v>0.85542250000000009</v>
      </c>
      <c r="M45" s="27"/>
      <c r="N45" s="30">
        <f t="shared" si="26"/>
        <v>-5.8730499999998798E-2</v>
      </c>
      <c r="O45" s="31">
        <f t="shared" si="27"/>
        <v>-6.4245810055864688E-2</v>
      </c>
      <c r="Q45" s="55">
        <f>0.64*$Q$55+0.18*$Q$56+0.18*$Q$57</f>
        <v>0.10214000000000001</v>
      </c>
      <c r="R45" s="54">
        <f>$F$18*(1+Q74)-$F$18</f>
        <v>8.375</v>
      </c>
      <c r="S45" s="26">
        <f t="shared" ref="S45" si="37">R45*Q45</f>
        <v>0.85542250000000009</v>
      </c>
      <c r="T45" s="27"/>
      <c r="U45" s="30">
        <f t="shared" si="1"/>
        <v>0</v>
      </c>
      <c r="V45" s="31">
        <f t="shared" si="2"/>
        <v>0</v>
      </c>
      <c r="X45" s="55">
        <f>0.64*$X$55+0.18*$X$56+0.18*$X$57</f>
        <v>0.10214000000000001</v>
      </c>
      <c r="Y45" s="54">
        <f>$F$18*(1+X74)-$F$18</f>
        <v>8.375</v>
      </c>
      <c r="Z45" s="26">
        <f t="shared" ref="Z45" si="38">Y45*X45</f>
        <v>0.85542250000000009</v>
      </c>
      <c r="AA45" s="27"/>
      <c r="AB45" s="30">
        <f t="shared" si="3"/>
        <v>0</v>
      </c>
      <c r="AC45" s="31">
        <f t="shared" si="4"/>
        <v>0</v>
      </c>
      <c r="AE45" s="55">
        <f>0.64*$AE$55+0.18*$AE$56+0.18*$AE$57</f>
        <v>0.10214000000000001</v>
      </c>
      <c r="AF45" s="54">
        <f>$F$18*(1+AE74)-$F$18</f>
        <v>8.375</v>
      </c>
      <c r="AG45" s="26">
        <f t="shared" ref="AG45" si="39">AF45*AE45</f>
        <v>0.85542250000000009</v>
      </c>
      <c r="AH45" s="27"/>
      <c r="AI45" s="30">
        <f t="shared" si="5"/>
        <v>0</v>
      </c>
      <c r="AJ45" s="31">
        <f t="shared" si="6"/>
        <v>0</v>
      </c>
      <c r="AL45" s="55">
        <f>0.64*$AL$55+0.18*$AL$56+0.18*$AL$57</f>
        <v>0.10214000000000001</v>
      </c>
      <c r="AM45" s="54">
        <f>$F$18*(1+AL74)-$F$18</f>
        <v>8.375</v>
      </c>
      <c r="AN45" s="26">
        <f t="shared" ref="AN45" si="40">AM45*AL45</f>
        <v>0.85542250000000009</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17.23969</v>
      </c>
      <c r="I47" s="40"/>
      <c r="J47" s="59"/>
      <c r="K47" s="61"/>
      <c r="L47" s="60">
        <f>SUM(L40:L46)+L39</f>
        <v>19.179758750000001</v>
      </c>
      <c r="M47" s="40"/>
      <c r="N47" s="43">
        <f t="shared" ref="N47:N65" si="41">L47-H47</f>
        <v>1.9400687500000018</v>
      </c>
      <c r="O47" s="44">
        <f t="shared" si="27"/>
        <v>0.11253501368064053</v>
      </c>
      <c r="Q47" s="59"/>
      <c r="R47" s="61"/>
      <c r="S47" s="60">
        <f>SUM(S40:S46)+S39</f>
        <v>22.018508749999995</v>
      </c>
      <c r="T47" s="40"/>
      <c r="U47" s="43">
        <f t="shared" si="1"/>
        <v>2.8387499999999939</v>
      </c>
      <c r="V47" s="44">
        <f t="shared" si="2"/>
        <v>0.14800759681088241</v>
      </c>
      <c r="X47" s="59"/>
      <c r="Y47" s="61"/>
      <c r="Z47" s="60">
        <f>SUM(Z40:Z46)+Z39</f>
        <v>24.758508749999997</v>
      </c>
      <c r="AA47" s="40"/>
      <c r="AB47" s="43">
        <f t="shared" si="3"/>
        <v>2.740000000000002</v>
      </c>
      <c r="AC47" s="44">
        <f t="shared" si="4"/>
        <v>0.12444076168419002</v>
      </c>
      <c r="AE47" s="59"/>
      <c r="AF47" s="61"/>
      <c r="AG47" s="60">
        <f>SUM(AG40:AG46)+AG39</f>
        <v>27.423508750000003</v>
      </c>
      <c r="AH47" s="40"/>
      <c r="AI47" s="43">
        <f t="shared" si="5"/>
        <v>2.6650000000000063</v>
      </c>
      <c r="AJ47" s="44">
        <f t="shared" si="6"/>
        <v>0.1076397624311685</v>
      </c>
      <c r="AL47" s="59"/>
      <c r="AM47" s="61"/>
      <c r="AN47" s="60">
        <f>SUM(AN40:AN46)+AN39</f>
        <v>29.673508750000003</v>
      </c>
      <c r="AO47" s="40"/>
      <c r="AP47" s="43">
        <f t="shared" si="7"/>
        <v>2.25</v>
      </c>
      <c r="AQ47" s="44">
        <f t="shared" si="8"/>
        <v>8.204639386271094E-2</v>
      </c>
    </row>
    <row r="48" spans="2:43" x14ac:dyDescent="0.2">
      <c r="B48" s="27" t="s">
        <v>39</v>
      </c>
      <c r="C48" s="27"/>
      <c r="D48" s="62" t="s">
        <v>30</v>
      </c>
      <c r="E48" s="63"/>
      <c r="F48" s="28">
        <v>7.7000000000000002E-3</v>
      </c>
      <c r="G48" s="64">
        <f>F18*(1+F74)</f>
        <v>258.95</v>
      </c>
      <c r="H48" s="26">
        <f>G48*F48</f>
        <v>1.9939149999999999</v>
      </c>
      <c r="I48" s="27"/>
      <c r="J48" s="28">
        <v>7.7000000000000002E-3</v>
      </c>
      <c r="K48" s="65">
        <f>F18*(1+J74)</f>
        <v>258.375</v>
      </c>
      <c r="L48" s="26">
        <f>K48*J48</f>
        <v>1.9894875000000001</v>
      </c>
      <c r="M48" s="27"/>
      <c r="N48" s="30">
        <f t="shared" si="41"/>
        <v>-4.4274999999998066E-3</v>
      </c>
      <c r="O48" s="31">
        <f t="shared" si="27"/>
        <v>-2.2205058891676963E-3</v>
      </c>
      <c r="Q48" s="28">
        <f>+J48</f>
        <v>7.7000000000000002E-3</v>
      </c>
      <c r="R48" s="65">
        <f>$F$18*(1+Q74)</f>
        <v>258.375</v>
      </c>
      <c r="S48" s="26">
        <f>R48*Q48</f>
        <v>1.9894875000000001</v>
      </c>
      <c r="T48" s="27"/>
      <c r="U48" s="30">
        <f t="shared" si="1"/>
        <v>0</v>
      </c>
      <c r="V48" s="31">
        <f t="shared" si="2"/>
        <v>0</v>
      </c>
      <c r="X48" s="28">
        <f>+Q48</f>
        <v>7.7000000000000002E-3</v>
      </c>
      <c r="Y48" s="65">
        <f>$F$18*(1+X74)</f>
        <v>258.375</v>
      </c>
      <c r="Z48" s="26">
        <f>Y48*X48</f>
        <v>1.9894875000000001</v>
      </c>
      <c r="AA48" s="27"/>
      <c r="AB48" s="30">
        <f t="shared" si="3"/>
        <v>0</v>
      </c>
      <c r="AC48" s="31">
        <f t="shared" si="4"/>
        <v>0</v>
      </c>
      <c r="AE48" s="28">
        <f>+X48</f>
        <v>7.7000000000000002E-3</v>
      </c>
      <c r="AF48" s="65">
        <f>$F$18*(1+AE74)</f>
        <v>258.375</v>
      </c>
      <c r="AG48" s="26">
        <f>AF48*AE48</f>
        <v>1.9894875000000001</v>
      </c>
      <c r="AH48" s="27"/>
      <c r="AI48" s="30">
        <f t="shared" si="5"/>
        <v>0</v>
      </c>
      <c r="AJ48" s="31">
        <f t="shared" si="6"/>
        <v>0</v>
      </c>
      <c r="AL48" s="28">
        <f>+AE48</f>
        <v>7.7000000000000002E-3</v>
      </c>
      <c r="AM48" s="65">
        <f>$F$18*(1+AL74)</f>
        <v>258.375</v>
      </c>
      <c r="AN48" s="26">
        <f>AM48*AL48</f>
        <v>1.9894875000000001</v>
      </c>
      <c r="AO48" s="27"/>
      <c r="AP48" s="30">
        <f t="shared" si="7"/>
        <v>0</v>
      </c>
      <c r="AQ48" s="31">
        <f t="shared" si="8"/>
        <v>0</v>
      </c>
    </row>
    <row r="49" spans="2:43" ht="25.5" x14ac:dyDescent="0.2">
      <c r="B49" s="66" t="s">
        <v>40</v>
      </c>
      <c r="C49" s="27"/>
      <c r="D49" s="62" t="s">
        <v>30</v>
      </c>
      <c r="E49" s="63"/>
      <c r="F49" s="28">
        <v>4.1999999999999997E-3</v>
      </c>
      <c r="G49" s="64">
        <f>G48</f>
        <v>258.95</v>
      </c>
      <c r="H49" s="26">
        <f>G49*F49</f>
        <v>1.0875899999999998</v>
      </c>
      <c r="I49" s="27"/>
      <c r="J49" s="28">
        <v>4.1999999999999997E-3</v>
      </c>
      <c r="K49" s="65">
        <f>K48</f>
        <v>258.375</v>
      </c>
      <c r="L49" s="26">
        <f>K49*J49</f>
        <v>1.085175</v>
      </c>
      <c r="M49" s="27"/>
      <c r="N49" s="30">
        <f t="shared" si="41"/>
        <v>-2.4149999999998339E-3</v>
      </c>
      <c r="O49" s="31">
        <f t="shared" si="27"/>
        <v>-2.2205058891676408E-3</v>
      </c>
      <c r="Q49" s="28">
        <f>+J49</f>
        <v>4.1999999999999997E-3</v>
      </c>
      <c r="R49" s="65">
        <f>R48</f>
        <v>258.375</v>
      </c>
      <c r="S49" s="26">
        <f>R49*Q49</f>
        <v>1.085175</v>
      </c>
      <c r="T49" s="27"/>
      <c r="U49" s="30">
        <f t="shared" si="1"/>
        <v>0</v>
      </c>
      <c r="V49" s="31">
        <f t="shared" si="2"/>
        <v>0</v>
      </c>
      <c r="X49" s="28">
        <f>+Q49</f>
        <v>4.1999999999999997E-3</v>
      </c>
      <c r="Y49" s="65">
        <f>Y48</f>
        <v>258.375</v>
      </c>
      <c r="Z49" s="26">
        <f>Y49*X49</f>
        <v>1.085175</v>
      </c>
      <c r="AA49" s="27"/>
      <c r="AB49" s="30">
        <f t="shared" si="3"/>
        <v>0</v>
      </c>
      <c r="AC49" s="31">
        <f t="shared" si="4"/>
        <v>0</v>
      </c>
      <c r="AE49" s="28">
        <f>+X49</f>
        <v>4.1999999999999997E-3</v>
      </c>
      <c r="AF49" s="65">
        <f>AF48</f>
        <v>258.375</v>
      </c>
      <c r="AG49" s="26">
        <f>AF49*AE49</f>
        <v>1.085175</v>
      </c>
      <c r="AH49" s="27"/>
      <c r="AI49" s="30">
        <f t="shared" si="5"/>
        <v>0</v>
      </c>
      <c r="AJ49" s="31">
        <f t="shared" si="6"/>
        <v>0</v>
      </c>
      <c r="AL49" s="28">
        <f>+AE49</f>
        <v>4.1999999999999997E-3</v>
      </c>
      <c r="AM49" s="65">
        <f>AM48</f>
        <v>258.375</v>
      </c>
      <c r="AN49" s="26">
        <f>AM49*AL49</f>
        <v>1.085175</v>
      </c>
      <c r="AO49" s="27"/>
      <c r="AP49" s="30">
        <f t="shared" si="7"/>
        <v>0</v>
      </c>
      <c r="AQ49" s="31">
        <f t="shared" si="8"/>
        <v>0</v>
      </c>
    </row>
    <row r="50" spans="2:43" ht="25.5" x14ac:dyDescent="0.2">
      <c r="B50" s="56" t="s">
        <v>41</v>
      </c>
      <c r="C50" s="35"/>
      <c r="D50" s="35"/>
      <c r="E50" s="35"/>
      <c r="F50" s="67"/>
      <c r="G50" s="59"/>
      <c r="H50" s="60">
        <f>SUM(H47:H49)</f>
        <v>20.321194999999999</v>
      </c>
      <c r="I50" s="68"/>
      <c r="J50" s="69"/>
      <c r="K50" s="70"/>
      <c r="L50" s="60">
        <f>SUM(L47:L49)</f>
        <v>22.25442125</v>
      </c>
      <c r="M50" s="68"/>
      <c r="N50" s="43">
        <f t="shared" si="41"/>
        <v>1.9332262500000006</v>
      </c>
      <c r="O50" s="44">
        <f t="shared" si="27"/>
        <v>9.5133492395501382E-2</v>
      </c>
      <c r="Q50" s="69"/>
      <c r="R50" s="70"/>
      <c r="S50" s="60">
        <f>SUM(S47:S49)</f>
        <v>25.093171249999994</v>
      </c>
      <c r="T50" s="68"/>
      <c r="U50" s="43">
        <f t="shared" si="1"/>
        <v>2.8387499999999939</v>
      </c>
      <c r="V50" s="44">
        <f t="shared" si="2"/>
        <v>0.12755892270170782</v>
      </c>
      <c r="X50" s="69"/>
      <c r="Y50" s="70"/>
      <c r="Z50" s="60">
        <f>SUM(Z47:Z49)</f>
        <v>27.833171249999996</v>
      </c>
      <c r="AA50" s="68"/>
      <c r="AB50" s="43">
        <f t="shared" si="3"/>
        <v>2.740000000000002</v>
      </c>
      <c r="AC50" s="44">
        <f t="shared" si="4"/>
        <v>0.10919305386719515</v>
      </c>
      <c r="AE50" s="69"/>
      <c r="AF50" s="70"/>
      <c r="AG50" s="60">
        <f>SUM(AG47:AG49)</f>
        <v>30.498171250000002</v>
      </c>
      <c r="AH50" s="68"/>
      <c r="AI50" s="43">
        <f t="shared" si="5"/>
        <v>2.6650000000000063</v>
      </c>
      <c r="AJ50" s="44">
        <f t="shared" si="6"/>
        <v>9.574906057461946E-2</v>
      </c>
      <c r="AL50" s="69"/>
      <c r="AM50" s="70"/>
      <c r="AN50" s="60">
        <f>SUM(AN47:AN49)</f>
        <v>32.748171250000006</v>
      </c>
      <c r="AO50" s="68"/>
      <c r="AP50" s="43">
        <f t="shared" si="7"/>
        <v>2.2500000000000036</v>
      </c>
      <c r="AQ50" s="44">
        <f t="shared" si="8"/>
        <v>7.3774915274633174E-2</v>
      </c>
    </row>
    <row r="51" spans="2:43" ht="25.5" x14ac:dyDescent="0.2">
      <c r="B51" s="71" t="s">
        <v>42</v>
      </c>
      <c r="C51" s="21"/>
      <c r="D51" s="22" t="s">
        <v>30</v>
      </c>
      <c r="E51" s="23"/>
      <c r="F51" s="72">
        <v>4.4000000000000003E-3</v>
      </c>
      <c r="G51" s="64">
        <f>G49</f>
        <v>258.95</v>
      </c>
      <c r="H51" s="73">
        <f t="shared" ref="H51:H57" si="42">G51*F51</f>
        <v>1.1393800000000001</v>
      </c>
      <c r="I51" s="27"/>
      <c r="J51" s="72">
        <v>4.4000000000000003E-3</v>
      </c>
      <c r="K51" s="65">
        <f>K49</f>
        <v>258.375</v>
      </c>
      <c r="L51" s="73">
        <f t="shared" ref="L51:L57" si="43">K51*J51</f>
        <v>1.1368500000000001</v>
      </c>
      <c r="M51" s="27"/>
      <c r="N51" s="30">
        <f t="shared" si="41"/>
        <v>-2.5299999999999212E-3</v>
      </c>
      <c r="O51" s="74">
        <f t="shared" si="27"/>
        <v>-2.2205058891677236E-3</v>
      </c>
      <c r="Q51" s="72">
        <f>+J51</f>
        <v>4.4000000000000003E-3</v>
      </c>
      <c r="R51" s="65">
        <f>R49</f>
        <v>258.375</v>
      </c>
      <c r="S51" s="73">
        <f t="shared" ref="S51:S57" si="44">R51*Q51</f>
        <v>1.1368500000000001</v>
      </c>
      <c r="T51" s="27"/>
      <c r="U51" s="30">
        <f t="shared" si="1"/>
        <v>0</v>
      </c>
      <c r="V51" s="74">
        <f t="shared" si="2"/>
        <v>0</v>
      </c>
      <c r="X51" s="72">
        <f>+Q51</f>
        <v>4.4000000000000003E-3</v>
      </c>
      <c r="Y51" s="65">
        <f>Y49</f>
        <v>258.375</v>
      </c>
      <c r="Z51" s="73">
        <f t="shared" ref="Z51:Z57" si="45">Y51*X51</f>
        <v>1.1368500000000001</v>
      </c>
      <c r="AA51" s="27"/>
      <c r="AB51" s="30">
        <f t="shared" si="3"/>
        <v>0</v>
      </c>
      <c r="AC51" s="74">
        <f t="shared" si="4"/>
        <v>0</v>
      </c>
      <c r="AE51" s="72">
        <f>+X51</f>
        <v>4.4000000000000003E-3</v>
      </c>
      <c r="AF51" s="65">
        <f>AF49</f>
        <v>258.375</v>
      </c>
      <c r="AG51" s="73">
        <f t="shared" ref="AG51:AG57" si="46">AF51*AE51</f>
        <v>1.1368500000000001</v>
      </c>
      <c r="AH51" s="27"/>
      <c r="AI51" s="30">
        <f t="shared" si="5"/>
        <v>0</v>
      </c>
      <c r="AJ51" s="74">
        <f t="shared" si="6"/>
        <v>0</v>
      </c>
      <c r="AL51" s="72">
        <f>+AE51</f>
        <v>4.4000000000000003E-3</v>
      </c>
      <c r="AM51" s="65">
        <f>AM49</f>
        <v>258.375</v>
      </c>
      <c r="AN51" s="73">
        <f t="shared" ref="AN51:AN57" si="47">AM51*AL51</f>
        <v>1.1368500000000001</v>
      </c>
      <c r="AO51" s="27"/>
      <c r="AP51" s="30">
        <f t="shared" si="7"/>
        <v>0</v>
      </c>
      <c r="AQ51" s="74">
        <f t="shared" si="8"/>
        <v>0</v>
      </c>
    </row>
    <row r="52" spans="2:43" ht="25.5" x14ac:dyDescent="0.2">
      <c r="B52" s="71" t="s">
        <v>43</v>
      </c>
      <c r="C52" s="21"/>
      <c r="D52" s="22" t="s">
        <v>30</v>
      </c>
      <c r="E52" s="23"/>
      <c r="F52" s="72">
        <v>1.2999999999999999E-3</v>
      </c>
      <c r="G52" s="64">
        <f>G49</f>
        <v>258.95</v>
      </c>
      <c r="H52" s="73">
        <f t="shared" si="42"/>
        <v>0.33663499999999996</v>
      </c>
      <c r="I52" s="27"/>
      <c r="J52" s="72">
        <v>1.2999999999999999E-3</v>
      </c>
      <c r="K52" s="65">
        <f>K49</f>
        <v>258.375</v>
      </c>
      <c r="L52" s="73">
        <f t="shared" si="43"/>
        <v>0.33588750000000001</v>
      </c>
      <c r="M52" s="27"/>
      <c r="N52" s="30">
        <f t="shared" si="41"/>
        <v>-7.4749999999995653E-4</v>
      </c>
      <c r="O52" s="74">
        <f t="shared" si="27"/>
        <v>-2.2205058891676642E-3</v>
      </c>
      <c r="Q52" s="72">
        <f>+J52</f>
        <v>1.2999999999999999E-3</v>
      </c>
      <c r="R52" s="65">
        <f>R49</f>
        <v>258.375</v>
      </c>
      <c r="S52" s="73">
        <f t="shared" si="44"/>
        <v>0.33588750000000001</v>
      </c>
      <c r="T52" s="27"/>
      <c r="U52" s="30">
        <f t="shared" si="1"/>
        <v>0</v>
      </c>
      <c r="V52" s="74">
        <f t="shared" si="2"/>
        <v>0</v>
      </c>
      <c r="X52" s="72">
        <f>+Q52</f>
        <v>1.2999999999999999E-3</v>
      </c>
      <c r="Y52" s="65">
        <f>Y49</f>
        <v>258.375</v>
      </c>
      <c r="Z52" s="73">
        <f t="shared" si="45"/>
        <v>0.33588750000000001</v>
      </c>
      <c r="AA52" s="27"/>
      <c r="AB52" s="30">
        <f t="shared" si="3"/>
        <v>0</v>
      </c>
      <c r="AC52" s="74">
        <f t="shared" si="4"/>
        <v>0</v>
      </c>
      <c r="AE52" s="72">
        <f>+X52</f>
        <v>1.2999999999999999E-3</v>
      </c>
      <c r="AF52" s="65">
        <f>AF49</f>
        <v>258.375</v>
      </c>
      <c r="AG52" s="73">
        <f t="shared" si="46"/>
        <v>0.33588750000000001</v>
      </c>
      <c r="AH52" s="27"/>
      <c r="AI52" s="30">
        <f t="shared" si="5"/>
        <v>0</v>
      </c>
      <c r="AJ52" s="74">
        <f t="shared" si="6"/>
        <v>0</v>
      </c>
      <c r="AL52" s="72">
        <f>+AE52</f>
        <v>1.2999999999999999E-3</v>
      </c>
      <c r="AM52" s="65">
        <f>AM49</f>
        <v>258.375</v>
      </c>
      <c r="AN52" s="73">
        <f t="shared" si="47"/>
        <v>0.33588750000000001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250</v>
      </c>
      <c r="H54" s="73">
        <f t="shared" si="42"/>
        <v>1.7350000000000001</v>
      </c>
      <c r="I54" s="27"/>
      <c r="J54" s="72">
        <f>+F54</f>
        <v>6.94E-3</v>
      </c>
      <c r="K54" s="76">
        <f>$F$18</f>
        <v>250</v>
      </c>
      <c r="L54" s="73">
        <f t="shared" si="43"/>
        <v>1.7350000000000001</v>
      </c>
      <c r="M54" s="27"/>
      <c r="N54" s="30">
        <f t="shared" si="41"/>
        <v>0</v>
      </c>
      <c r="O54" s="74">
        <f t="shared" si="27"/>
        <v>0</v>
      </c>
      <c r="Q54" s="72">
        <f>+J54</f>
        <v>6.94E-3</v>
      </c>
      <c r="R54" s="76">
        <f>$F$18</f>
        <v>250</v>
      </c>
      <c r="S54" s="73">
        <f t="shared" si="44"/>
        <v>1.7350000000000001</v>
      </c>
      <c r="T54" s="27"/>
      <c r="U54" s="30">
        <f t="shared" si="1"/>
        <v>0</v>
      </c>
      <c r="V54" s="74">
        <f t="shared" si="2"/>
        <v>0</v>
      </c>
      <c r="X54" s="72">
        <f>+Q54</f>
        <v>6.94E-3</v>
      </c>
      <c r="Y54" s="76">
        <f>$F$18</f>
        <v>250</v>
      </c>
      <c r="Z54" s="73">
        <f t="shared" si="45"/>
        <v>1.7350000000000001</v>
      </c>
      <c r="AA54" s="27"/>
      <c r="AB54" s="30">
        <f t="shared" si="3"/>
        <v>0</v>
      </c>
      <c r="AC54" s="74">
        <f t="shared" si="4"/>
        <v>0</v>
      </c>
      <c r="AE54" s="72">
        <f>+X54</f>
        <v>6.94E-3</v>
      </c>
      <c r="AF54" s="76">
        <f>$F$18</f>
        <v>250</v>
      </c>
      <c r="AG54" s="73">
        <f t="shared" si="46"/>
        <v>1.7350000000000001</v>
      </c>
      <c r="AH54" s="27"/>
      <c r="AI54" s="30">
        <f t="shared" si="5"/>
        <v>0</v>
      </c>
      <c r="AJ54" s="74">
        <f t="shared" si="6"/>
        <v>0</v>
      </c>
      <c r="AL54" s="72">
        <f>+AE54</f>
        <v>6.94E-3</v>
      </c>
      <c r="AM54" s="76">
        <f>$F$18</f>
        <v>250</v>
      </c>
      <c r="AN54" s="73">
        <f t="shared" si="47"/>
        <v>1.7350000000000001</v>
      </c>
      <c r="AO54" s="27"/>
      <c r="AP54" s="30">
        <f t="shared" si="7"/>
        <v>0</v>
      </c>
      <c r="AQ54" s="74">
        <f t="shared" si="8"/>
        <v>0</v>
      </c>
    </row>
    <row r="55" spans="2:43" x14ac:dyDescent="0.2">
      <c r="B55" s="49" t="s">
        <v>46</v>
      </c>
      <c r="C55" s="21"/>
      <c r="D55" s="22"/>
      <c r="E55" s="23"/>
      <c r="F55" s="72">
        <v>0.08</v>
      </c>
      <c r="G55" s="77">
        <f>0.64*$F$18</f>
        <v>160</v>
      </c>
      <c r="H55" s="73">
        <f t="shared" si="42"/>
        <v>12.8</v>
      </c>
      <c r="I55" s="27"/>
      <c r="J55" s="72">
        <v>0.08</v>
      </c>
      <c r="K55" s="77">
        <f>$G$55</f>
        <v>160</v>
      </c>
      <c r="L55" s="73">
        <f t="shared" si="43"/>
        <v>12.8</v>
      </c>
      <c r="M55" s="27"/>
      <c r="N55" s="30">
        <f t="shared" si="41"/>
        <v>0</v>
      </c>
      <c r="O55" s="74">
        <f t="shared" si="27"/>
        <v>0</v>
      </c>
      <c r="Q55" s="72">
        <v>0.08</v>
      </c>
      <c r="R55" s="77">
        <f>$G$55</f>
        <v>160</v>
      </c>
      <c r="S55" s="73">
        <f t="shared" si="44"/>
        <v>12.8</v>
      </c>
      <c r="T55" s="27"/>
      <c r="U55" s="30">
        <f t="shared" si="1"/>
        <v>0</v>
      </c>
      <c r="V55" s="74">
        <f t="shared" si="2"/>
        <v>0</v>
      </c>
      <c r="X55" s="72">
        <v>0.08</v>
      </c>
      <c r="Y55" s="77">
        <f>$G$55</f>
        <v>160</v>
      </c>
      <c r="Z55" s="73">
        <f t="shared" si="45"/>
        <v>12.8</v>
      </c>
      <c r="AA55" s="27"/>
      <c r="AB55" s="30">
        <f t="shared" si="3"/>
        <v>0</v>
      </c>
      <c r="AC55" s="74">
        <f t="shared" si="4"/>
        <v>0</v>
      </c>
      <c r="AE55" s="72">
        <v>0.08</v>
      </c>
      <c r="AF55" s="77">
        <f>$G$55</f>
        <v>160</v>
      </c>
      <c r="AG55" s="73">
        <f t="shared" si="46"/>
        <v>12.8</v>
      </c>
      <c r="AH55" s="27"/>
      <c r="AI55" s="30">
        <f t="shared" si="5"/>
        <v>0</v>
      </c>
      <c r="AJ55" s="74">
        <f t="shared" si="6"/>
        <v>0</v>
      </c>
      <c r="AL55" s="72">
        <v>0.08</v>
      </c>
      <c r="AM55" s="77">
        <f>$G$55</f>
        <v>160</v>
      </c>
      <c r="AN55" s="73">
        <f t="shared" si="47"/>
        <v>12.8</v>
      </c>
      <c r="AO55" s="27"/>
      <c r="AP55" s="30">
        <f t="shared" si="7"/>
        <v>0</v>
      </c>
      <c r="AQ55" s="74">
        <f t="shared" si="8"/>
        <v>0</v>
      </c>
    </row>
    <row r="56" spans="2:43" x14ac:dyDescent="0.2">
      <c r="B56" s="49" t="s">
        <v>47</v>
      </c>
      <c r="C56" s="21"/>
      <c r="D56" s="22"/>
      <c r="E56" s="23"/>
      <c r="F56" s="72">
        <v>0.122</v>
      </c>
      <c r="G56" s="77">
        <f>0.18*$F$18</f>
        <v>45</v>
      </c>
      <c r="H56" s="73">
        <f t="shared" si="42"/>
        <v>5.49</v>
      </c>
      <c r="I56" s="27"/>
      <c r="J56" s="72">
        <v>0.122</v>
      </c>
      <c r="K56" s="77">
        <f>$G$56</f>
        <v>45</v>
      </c>
      <c r="L56" s="73">
        <f t="shared" si="43"/>
        <v>5.49</v>
      </c>
      <c r="M56" s="27"/>
      <c r="N56" s="30">
        <f t="shared" si="41"/>
        <v>0</v>
      </c>
      <c r="O56" s="74">
        <f t="shared" si="27"/>
        <v>0</v>
      </c>
      <c r="Q56" s="72">
        <v>0.122</v>
      </c>
      <c r="R56" s="77">
        <f>$G$56</f>
        <v>45</v>
      </c>
      <c r="S56" s="73">
        <f t="shared" si="44"/>
        <v>5.49</v>
      </c>
      <c r="T56" s="27"/>
      <c r="U56" s="30">
        <f t="shared" si="1"/>
        <v>0</v>
      </c>
      <c r="V56" s="74">
        <f t="shared" si="2"/>
        <v>0</v>
      </c>
      <c r="X56" s="72">
        <v>0.122</v>
      </c>
      <c r="Y56" s="77">
        <f>$G$56</f>
        <v>45</v>
      </c>
      <c r="Z56" s="73">
        <f t="shared" si="45"/>
        <v>5.49</v>
      </c>
      <c r="AA56" s="27"/>
      <c r="AB56" s="30">
        <f t="shared" si="3"/>
        <v>0</v>
      </c>
      <c r="AC56" s="74">
        <f t="shared" si="4"/>
        <v>0</v>
      </c>
      <c r="AE56" s="72">
        <v>0.122</v>
      </c>
      <c r="AF56" s="77">
        <f>$G$56</f>
        <v>45</v>
      </c>
      <c r="AG56" s="73">
        <f t="shared" si="46"/>
        <v>5.49</v>
      </c>
      <c r="AH56" s="27"/>
      <c r="AI56" s="30">
        <f t="shared" si="5"/>
        <v>0</v>
      </c>
      <c r="AJ56" s="74">
        <f t="shared" si="6"/>
        <v>0</v>
      </c>
      <c r="AL56" s="72">
        <v>0.122</v>
      </c>
      <c r="AM56" s="77">
        <f>$G$56</f>
        <v>45</v>
      </c>
      <c r="AN56" s="73">
        <f t="shared" si="47"/>
        <v>5.49</v>
      </c>
      <c r="AO56" s="27"/>
      <c r="AP56" s="30">
        <f t="shared" si="7"/>
        <v>0</v>
      </c>
      <c r="AQ56" s="74">
        <f t="shared" si="8"/>
        <v>0</v>
      </c>
    </row>
    <row r="57" spans="2:43" x14ac:dyDescent="0.2">
      <c r="B57" s="11" t="s">
        <v>48</v>
      </c>
      <c r="C57" s="21"/>
      <c r="D57" s="22"/>
      <c r="E57" s="23"/>
      <c r="F57" s="72">
        <v>0.161</v>
      </c>
      <c r="G57" s="77">
        <f>0.18*$F$18</f>
        <v>45</v>
      </c>
      <c r="H57" s="73">
        <f t="shared" si="42"/>
        <v>7.2450000000000001</v>
      </c>
      <c r="I57" s="27"/>
      <c r="J57" s="72">
        <v>0.161</v>
      </c>
      <c r="K57" s="77">
        <f>$G$57</f>
        <v>45</v>
      </c>
      <c r="L57" s="73">
        <f t="shared" si="43"/>
        <v>7.2450000000000001</v>
      </c>
      <c r="M57" s="27"/>
      <c r="N57" s="30">
        <f t="shared" si="41"/>
        <v>0</v>
      </c>
      <c r="O57" s="74">
        <f t="shared" si="27"/>
        <v>0</v>
      </c>
      <c r="Q57" s="72">
        <v>0.161</v>
      </c>
      <c r="R57" s="77">
        <f>$G$57</f>
        <v>45</v>
      </c>
      <c r="S57" s="73">
        <f t="shared" si="44"/>
        <v>7.2450000000000001</v>
      </c>
      <c r="T57" s="27"/>
      <c r="U57" s="30">
        <f t="shared" si="1"/>
        <v>0</v>
      </c>
      <c r="V57" s="74">
        <f t="shared" si="2"/>
        <v>0</v>
      </c>
      <c r="X57" s="72">
        <v>0.161</v>
      </c>
      <c r="Y57" s="77">
        <f>$G$57</f>
        <v>45</v>
      </c>
      <c r="Z57" s="73">
        <f t="shared" si="45"/>
        <v>7.2450000000000001</v>
      </c>
      <c r="AA57" s="27"/>
      <c r="AB57" s="30">
        <f t="shared" si="3"/>
        <v>0</v>
      </c>
      <c r="AC57" s="74">
        <f t="shared" si="4"/>
        <v>0</v>
      </c>
      <c r="AE57" s="72">
        <v>0.161</v>
      </c>
      <c r="AF57" s="77">
        <f>$G$57</f>
        <v>45</v>
      </c>
      <c r="AG57" s="73">
        <f t="shared" si="46"/>
        <v>7.2450000000000001</v>
      </c>
      <c r="AH57" s="27"/>
      <c r="AI57" s="30">
        <f t="shared" si="5"/>
        <v>0</v>
      </c>
      <c r="AJ57" s="74">
        <f t="shared" si="6"/>
        <v>0</v>
      </c>
      <c r="AL57" s="72">
        <v>0.161</v>
      </c>
      <c r="AM57" s="77">
        <f>$G$57</f>
        <v>45</v>
      </c>
      <c r="AN57" s="73">
        <f t="shared" si="47"/>
        <v>7.2450000000000001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250</v>
      </c>
      <c r="H58" s="73">
        <f>G58*F58</f>
        <v>23.5</v>
      </c>
      <c r="I58" s="83"/>
      <c r="J58" s="72">
        <v>9.4E-2</v>
      </c>
      <c r="K58" s="82">
        <f>$G$58</f>
        <v>250</v>
      </c>
      <c r="L58" s="73">
        <f>K58*J58</f>
        <v>23.5</v>
      </c>
      <c r="M58" s="83"/>
      <c r="N58" s="84">
        <f t="shared" si="41"/>
        <v>0</v>
      </c>
      <c r="O58" s="74">
        <f t="shared" si="27"/>
        <v>0</v>
      </c>
      <c r="Q58" s="72">
        <v>9.4E-2</v>
      </c>
      <c r="R58" s="82">
        <f>$G$58</f>
        <v>250</v>
      </c>
      <c r="S58" s="73">
        <f>R58*Q58</f>
        <v>23.5</v>
      </c>
      <c r="T58" s="83"/>
      <c r="U58" s="84">
        <f t="shared" si="1"/>
        <v>0</v>
      </c>
      <c r="V58" s="74">
        <f t="shared" si="2"/>
        <v>0</v>
      </c>
      <c r="X58" s="72">
        <v>9.4E-2</v>
      </c>
      <c r="Y58" s="82">
        <f>$G$58</f>
        <v>250</v>
      </c>
      <c r="Z58" s="73">
        <f>Y58*X58</f>
        <v>23.5</v>
      </c>
      <c r="AA58" s="83"/>
      <c r="AB58" s="84">
        <f t="shared" si="3"/>
        <v>0</v>
      </c>
      <c r="AC58" s="74">
        <f t="shared" si="4"/>
        <v>0</v>
      </c>
      <c r="AE58" s="72">
        <v>9.4E-2</v>
      </c>
      <c r="AF58" s="82">
        <f>$G$58</f>
        <v>250</v>
      </c>
      <c r="AG58" s="73">
        <f>AF58*AE58</f>
        <v>23.5</v>
      </c>
      <c r="AH58" s="83"/>
      <c r="AI58" s="84">
        <f t="shared" si="5"/>
        <v>0</v>
      </c>
      <c r="AJ58" s="74">
        <f t="shared" si="6"/>
        <v>0</v>
      </c>
      <c r="AL58" s="72">
        <v>9.4E-2</v>
      </c>
      <c r="AM58" s="82">
        <f>$G$58</f>
        <v>250</v>
      </c>
      <c r="AN58" s="73">
        <f>AM58*AL58</f>
        <v>23.5</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49.317210000000003</v>
      </c>
      <c r="I61" s="100"/>
      <c r="J61" s="101"/>
      <c r="K61" s="101"/>
      <c r="L61" s="99">
        <f>SUM(L51:L57,L50)</f>
        <v>51.247158749999997</v>
      </c>
      <c r="M61" s="102"/>
      <c r="N61" s="103">
        <f t="shared" ref="N61" si="48">L61-H61</f>
        <v>1.9299487499999941</v>
      </c>
      <c r="O61" s="104">
        <f t="shared" ref="O61" si="49">IF((H61)=0,"",(N61/H61))</f>
        <v>3.9133372508298708E-2</v>
      </c>
      <c r="Q61" s="101"/>
      <c r="R61" s="101"/>
      <c r="S61" s="103">
        <f>SUM(S51:S57,S50)</f>
        <v>54.085908749999994</v>
      </c>
      <c r="T61" s="102"/>
      <c r="U61" s="103">
        <f t="shared" si="1"/>
        <v>2.8387499999999974</v>
      </c>
      <c r="V61" s="104">
        <f>IF((L61)=0,"",(U61/L61))</f>
        <v>5.5393314853772212E-2</v>
      </c>
      <c r="X61" s="101"/>
      <c r="Y61" s="101"/>
      <c r="Z61" s="103">
        <f>SUM(Z51:Z57,Z50)</f>
        <v>56.825908749999996</v>
      </c>
      <c r="AA61" s="102"/>
      <c r="AB61" s="103">
        <f t="shared" si="3"/>
        <v>2.740000000000002</v>
      </c>
      <c r="AC61" s="104">
        <f>IF((S61)=0,"",(AB61/S61))</f>
        <v>5.0660145374741478E-2</v>
      </c>
      <c r="AE61" s="101"/>
      <c r="AF61" s="101"/>
      <c r="AG61" s="103">
        <f>SUM(AG51:AG57,AG50)</f>
        <v>59.490908750000003</v>
      </c>
      <c r="AH61" s="102"/>
      <c r="AI61" s="103">
        <f t="shared" ref="AI61:AI65" si="50">AG61-Z61</f>
        <v>2.6650000000000063</v>
      </c>
      <c r="AJ61" s="104">
        <f>IF((Z61)=0,"",(AI61/Z61))</f>
        <v>4.6897622204765996E-2</v>
      </c>
      <c r="AL61" s="101"/>
      <c r="AM61" s="101"/>
      <c r="AN61" s="103">
        <f>SUM(AN51:AN57,AN50)</f>
        <v>61.740908750000003</v>
      </c>
      <c r="AO61" s="102"/>
      <c r="AP61" s="103">
        <f t="shared" ref="AP61:AP65" si="51">AN61-AG61</f>
        <v>2.25</v>
      </c>
      <c r="AQ61" s="104">
        <f>IF((AG61)=0,"",(AP61/AG61))</f>
        <v>3.7820904862207204E-2</v>
      </c>
    </row>
    <row r="62" spans="2:43" x14ac:dyDescent="0.2">
      <c r="B62" s="105" t="s">
        <v>52</v>
      </c>
      <c r="C62" s="21"/>
      <c r="D62" s="21"/>
      <c r="E62" s="21"/>
      <c r="F62" s="106">
        <v>0.13</v>
      </c>
      <c r="G62" s="107"/>
      <c r="H62" s="108">
        <f>H61*F62</f>
        <v>6.4112373000000007</v>
      </c>
      <c r="I62" s="109"/>
      <c r="J62" s="110">
        <v>0.13</v>
      </c>
      <c r="K62" s="109"/>
      <c r="L62" s="111">
        <f>L61*J62</f>
        <v>6.6621306374999998</v>
      </c>
      <c r="M62" s="112"/>
      <c r="N62" s="113">
        <f t="shared" si="41"/>
        <v>0.25089333749999909</v>
      </c>
      <c r="O62" s="114">
        <f t="shared" si="27"/>
        <v>3.9133372508298681E-2</v>
      </c>
      <c r="Q62" s="110">
        <v>0.13</v>
      </c>
      <c r="R62" s="109"/>
      <c r="S62" s="111">
        <f>S61*Q62</f>
        <v>7.0311681374999999</v>
      </c>
      <c r="T62" s="112"/>
      <c r="U62" s="113">
        <f t="shared" si="1"/>
        <v>0.36903750000000013</v>
      </c>
      <c r="V62" s="114">
        <f t="shared" ref="V62:V71" si="52">IF((L62)=0,"",(U62/L62))</f>
        <v>5.5393314853772281E-2</v>
      </c>
      <c r="X62" s="110">
        <v>0.13</v>
      </c>
      <c r="Y62" s="109"/>
      <c r="Z62" s="111">
        <f>Z61*X62</f>
        <v>7.3873681375000002</v>
      </c>
      <c r="AA62" s="112"/>
      <c r="AB62" s="113">
        <f t="shared" si="3"/>
        <v>0.35620000000000029</v>
      </c>
      <c r="AC62" s="114">
        <f t="shared" ref="AC62:AC71" si="53">IF((S62)=0,"",(AB62/S62))</f>
        <v>5.0660145374741478E-2</v>
      </c>
      <c r="AE62" s="110">
        <v>0.13</v>
      </c>
      <c r="AF62" s="109"/>
      <c r="AG62" s="111">
        <f>AG61*AE62</f>
        <v>7.733818137500001</v>
      </c>
      <c r="AH62" s="112"/>
      <c r="AI62" s="113">
        <f t="shared" si="50"/>
        <v>0.34645000000000081</v>
      </c>
      <c r="AJ62" s="114">
        <f t="shared" ref="AJ62:AJ71" si="54">IF((Z62)=0,"",(AI62/Z62))</f>
        <v>4.6897622204765996E-2</v>
      </c>
      <c r="AL62" s="110">
        <v>0.13</v>
      </c>
      <c r="AM62" s="109"/>
      <c r="AN62" s="111">
        <f>AN61*AL62</f>
        <v>8.0263181375000006</v>
      </c>
      <c r="AO62" s="112"/>
      <c r="AP62" s="113">
        <f t="shared" si="51"/>
        <v>0.29249999999999954</v>
      </c>
      <c r="AQ62" s="114">
        <f t="shared" ref="AQ62:AQ71" si="55">IF((AG62)=0,"",(AP62/AG62))</f>
        <v>3.7820904862207134E-2</v>
      </c>
    </row>
    <row r="63" spans="2:43" x14ac:dyDescent="0.2">
      <c r="B63" s="115" t="s">
        <v>53</v>
      </c>
      <c r="C63" s="21"/>
      <c r="D63" s="21"/>
      <c r="E63" s="21"/>
      <c r="F63" s="116"/>
      <c r="G63" s="107"/>
      <c r="H63" s="108">
        <f>H61+H62</f>
        <v>55.728447300000006</v>
      </c>
      <c r="I63" s="109"/>
      <c r="J63" s="109"/>
      <c r="K63" s="109"/>
      <c r="L63" s="111">
        <f>L61+L62</f>
        <v>57.909289387499996</v>
      </c>
      <c r="M63" s="112"/>
      <c r="N63" s="113">
        <f t="shared" si="41"/>
        <v>2.1808420874999896</v>
      </c>
      <c r="O63" s="114">
        <f t="shared" si="27"/>
        <v>3.9133372508298639E-2</v>
      </c>
      <c r="Q63" s="109"/>
      <c r="R63" s="109"/>
      <c r="S63" s="111">
        <f>S61+S62</f>
        <v>61.117076887499991</v>
      </c>
      <c r="T63" s="112"/>
      <c r="U63" s="113">
        <f t="shared" si="1"/>
        <v>3.2077874999999949</v>
      </c>
      <c r="V63" s="114">
        <f t="shared" si="52"/>
        <v>5.5393314853772177E-2</v>
      </c>
      <c r="X63" s="109"/>
      <c r="Y63" s="109"/>
      <c r="Z63" s="111">
        <f>Z61+Z62</f>
        <v>64.213276887500001</v>
      </c>
      <c r="AA63" s="112"/>
      <c r="AB63" s="113">
        <f t="shared" si="3"/>
        <v>3.0962000000000103</v>
      </c>
      <c r="AC63" s="114">
        <f t="shared" si="53"/>
        <v>5.0660145374741616E-2</v>
      </c>
      <c r="AE63" s="109"/>
      <c r="AF63" s="109"/>
      <c r="AG63" s="111">
        <f>AG61+AG62</f>
        <v>67.224726887499997</v>
      </c>
      <c r="AH63" s="112"/>
      <c r="AI63" s="113">
        <f t="shared" si="50"/>
        <v>3.0114499999999964</v>
      </c>
      <c r="AJ63" s="114">
        <f t="shared" si="54"/>
        <v>4.6897622204765829E-2</v>
      </c>
      <c r="AL63" s="109"/>
      <c r="AM63" s="109"/>
      <c r="AN63" s="111">
        <f>AN61+AN62</f>
        <v>69.767226887500001</v>
      </c>
      <c r="AO63" s="112"/>
      <c r="AP63" s="113">
        <f t="shared" si="51"/>
        <v>2.542500000000004</v>
      </c>
      <c r="AQ63" s="114">
        <f t="shared" si="55"/>
        <v>3.7820904862207266E-2</v>
      </c>
    </row>
    <row r="64" spans="2:43" ht="15.75" customHeight="1" x14ac:dyDescent="0.2">
      <c r="B64" s="268" t="s">
        <v>54</v>
      </c>
      <c r="C64" s="268"/>
      <c r="D64" s="268"/>
      <c r="E64" s="21"/>
      <c r="F64" s="116"/>
      <c r="G64" s="107"/>
      <c r="H64" s="117">
        <f>ROUND(-H63*10%,2)</f>
        <v>-5.57</v>
      </c>
      <c r="I64" s="109"/>
      <c r="J64" s="109"/>
      <c r="K64" s="109"/>
      <c r="L64" s="118">
        <f>ROUND(-L63*10%,2)</f>
        <v>-5.79</v>
      </c>
      <c r="M64" s="112"/>
      <c r="N64" s="118">
        <f t="shared" si="41"/>
        <v>-0.21999999999999975</v>
      </c>
      <c r="O64" s="119">
        <f t="shared" si="27"/>
        <v>3.9497307001795288E-2</v>
      </c>
      <c r="Q64" s="109"/>
      <c r="R64" s="109"/>
      <c r="S64" s="118">
        <f>ROUND(-S63*10%,2)</f>
        <v>-6.11</v>
      </c>
      <c r="T64" s="112"/>
      <c r="U64" s="118">
        <f t="shared" si="1"/>
        <v>-0.32000000000000028</v>
      </c>
      <c r="V64" s="119">
        <f t="shared" si="52"/>
        <v>5.5267702936096764E-2</v>
      </c>
      <c r="X64" s="109"/>
      <c r="Y64" s="109"/>
      <c r="Z64" s="118">
        <f>ROUND(-Z63*10%,2)</f>
        <v>-6.42</v>
      </c>
      <c r="AA64" s="112"/>
      <c r="AB64" s="118">
        <f t="shared" si="3"/>
        <v>-0.30999999999999961</v>
      </c>
      <c r="AC64" s="119">
        <f t="shared" si="53"/>
        <v>5.0736497545008113E-2</v>
      </c>
      <c r="AE64" s="109"/>
      <c r="AF64" s="109"/>
      <c r="AG64" s="118">
        <f>ROUND(-AG63*10%,2)</f>
        <v>-6.72</v>
      </c>
      <c r="AH64" s="112"/>
      <c r="AI64" s="118">
        <f t="shared" si="50"/>
        <v>-0.29999999999999982</v>
      </c>
      <c r="AJ64" s="119">
        <f t="shared" si="54"/>
        <v>4.6728971962616793E-2</v>
      </c>
      <c r="AL64" s="109"/>
      <c r="AM64" s="109"/>
      <c r="AN64" s="118">
        <f>ROUND(-AN63*10%,2)</f>
        <v>-6.98</v>
      </c>
      <c r="AO64" s="112"/>
      <c r="AP64" s="118">
        <f t="shared" si="51"/>
        <v>-0.26000000000000068</v>
      </c>
      <c r="AQ64" s="119">
        <f t="shared" si="55"/>
        <v>3.8690476190476289E-2</v>
      </c>
    </row>
    <row r="65" spans="1:43" ht="13.5" thickBot="1" x14ac:dyDescent="0.25">
      <c r="B65" s="269" t="s">
        <v>55</v>
      </c>
      <c r="C65" s="269"/>
      <c r="D65" s="269"/>
      <c r="E65" s="120"/>
      <c r="F65" s="121"/>
      <c r="G65" s="122"/>
      <c r="H65" s="123">
        <f>H63+H64</f>
        <v>50.158447300000006</v>
      </c>
      <c r="I65" s="124"/>
      <c r="J65" s="124"/>
      <c r="K65" s="124"/>
      <c r="L65" s="125">
        <f>L63+L64</f>
        <v>52.119289387499997</v>
      </c>
      <c r="M65" s="126"/>
      <c r="N65" s="127">
        <f t="shared" si="41"/>
        <v>1.9608420874999908</v>
      </c>
      <c r="O65" s="128">
        <f t="shared" si="27"/>
        <v>3.9092958276242144E-2</v>
      </c>
      <c r="Q65" s="124"/>
      <c r="R65" s="124"/>
      <c r="S65" s="125">
        <f>S63+S64</f>
        <v>55.007076887499991</v>
      </c>
      <c r="T65" s="126"/>
      <c r="U65" s="127">
        <f t="shared" si="1"/>
        <v>2.8877874999999946</v>
      </c>
      <c r="V65" s="128">
        <f t="shared" si="52"/>
        <v>5.5407269245934608E-2</v>
      </c>
      <c r="X65" s="124"/>
      <c r="Y65" s="124"/>
      <c r="Z65" s="125">
        <f>Z63+Z64</f>
        <v>57.793276887499999</v>
      </c>
      <c r="AA65" s="126"/>
      <c r="AB65" s="127">
        <f t="shared" si="3"/>
        <v>2.786200000000008</v>
      </c>
      <c r="AC65" s="128">
        <f t="shared" si="53"/>
        <v>5.0651664433984028E-2</v>
      </c>
      <c r="AE65" s="124"/>
      <c r="AF65" s="124"/>
      <c r="AG65" s="125">
        <f>AG63+AG64</f>
        <v>60.504726887499999</v>
      </c>
      <c r="AH65" s="126"/>
      <c r="AI65" s="127">
        <f t="shared" si="50"/>
        <v>2.7114499999999992</v>
      </c>
      <c r="AJ65" s="128">
        <f t="shared" si="54"/>
        <v>4.6916356815656764E-2</v>
      </c>
      <c r="AL65" s="124"/>
      <c r="AM65" s="124"/>
      <c r="AN65" s="125">
        <f>AN63+AN64</f>
        <v>62.787226887499997</v>
      </c>
      <c r="AO65" s="126"/>
      <c r="AP65" s="127">
        <f t="shared" si="51"/>
        <v>2.2824999999999989</v>
      </c>
      <c r="AQ65" s="128">
        <f t="shared" si="55"/>
        <v>3.77243253117064E-2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47.282210000000006</v>
      </c>
      <c r="I67" s="140"/>
      <c r="J67" s="141"/>
      <c r="K67" s="141"/>
      <c r="L67" s="139">
        <f>SUM(L58:L59,L50,L51:L54)</f>
        <v>49.21215875</v>
      </c>
      <c r="M67" s="142"/>
      <c r="N67" s="143">
        <f t="shared" ref="N67:N71" si="56">L67-H67</f>
        <v>1.9299487499999941</v>
      </c>
      <c r="O67" s="104">
        <f t="shared" ref="O67:O71" si="57">IF((H67)=0,"",(N67/H67))</f>
        <v>4.0817651078492181E-2</v>
      </c>
      <c r="Q67" s="141"/>
      <c r="R67" s="141"/>
      <c r="S67" s="143">
        <f>SUM(S58:S59,S50,S51:S54)</f>
        <v>52.050908749999998</v>
      </c>
      <c r="T67" s="142"/>
      <c r="U67" s="143">
        <f t="shared" si="1"/>
        <v>2.8387499999999974</v>
      </c>
      <c r="V67" s="104">
        <f t="shared" si="52"/>
        <v>5.7683915359636552E-2</v>
      </c>
      <c r="X67" s="141"/>
      <c r="Y67" s="141"/>
      <c r="Z67" s="143">
        <f>SUM(Z58:Z59,Z50,Z51:Z54)</f>
        <v>54.790908749999993</v>
      </c>
      <c r="AA67" s="142"/>
      <c r="AB67" s="143">
        <f t="shared" si="3"/>
        <v>2.7399999999999949</v>
      </c>
      <c r="AC67" s="104">
        <f t="shared" si="53"/>
        <v>5.2640771617652016E-2</v>
      </c>
      <c r="AE67" s="141"/>
      <c r="AF67" s="141"/>
      <c r="AG67" s="143">
        <f>SUM(AG58:AG59,AG50,AG51:AG54)</f>
        <v>57.455908749999999</v>
      </c>
      <c r="AH67" s="142"/>
      <c r="AI67" s="143">
        <f t="shared" ref="AI67:AI71" si="58">AG67-Z67</f>
        <v>2.6650000000000063</v>
      </c>
      <c r="AJ67" s="104">
        <f t="shared" si="54"/>
        <v>4.8639456084947789E-2</v>
      </c>
      <c r="AL67" s="141"/>
      <c r="AM67" s="141"/>
      <c r="AN67" s="143">
        <f>SUM(AN58:AN59,AN50,AN51:AN54)</f>
        <v>59.705908750000006</v>
      </c>
      <c r="AO67" s="142"/>
      <c r="AP67" s="143">
        <f t="shared" ref="AP67:AP71" si="59">AN67-AG67</f>
        <v>2.2500000000000071</v>
      </c>
      <c r="AQ67" s="104">
        <f t="shared" si="55"/>
        <v>3.9160463196050432E-2</v>
      </c>
    </row>
    <row r="68" spans="1:43" s="85" customFormat="1" x14ac:dyDescent="0.2">
      <c r="B68" s="144" t="s">
        <v>52</v>
      </c>
      <c r="C68" s="79"/>
      <c r="D68" s="79"/>
      <c r="E68" s="79"/>
      <c r="F68" s="145">
        <v>0.13</v>
      </c>
      <c r="G68" s="138"/>
      <c r="H68" s="146">
        <f>H67*F68</f>
        <v>6.1466873000000009</v>
      </c>
      <c r="I68" s="147"/>
      <c r="J68" s="148">
        <v>0.13</v>
      </c>
      <c r="K68" s="149"/>
      <c r="L68" s="150">
        <f>L67*J68</f>
        <v>6.3975806374999999</v>
      </c>
      <c r="M68" s="151"/>
      <c r="N68" s="152">
        <f t="shared" si="56"/>
        <v>0.25089333749999909</v>
      </c>
      <c r="O68" s="114">
        <f t="shared" si="57"/>
        <v>4.0817651078492161E-2</v>
      </c>
      <c r="Q68" s="148">
        <v>0.13</v>
      </c>
      <c r="R68" s="149"/>
      <c r="S68" s="150">
        <f>S67*Q68</f>
        <v>6.7666181375000001</v>
      </c>
      <c r="T68" s="151"/>
      <c r="U68" s="152">
        <f t="shared" si="1"/>
        <v>0.36903750000000013</v>
      </c>
      <c r="V68" s="114">
        <f t="shared" si="52"/>
        <v>5.7683915359636628E-2</v>
      </c>
      <c r="X68" s="148">
        <v>0.13</v>
      </c>
      <c r="Y68" s="149"/>
      <c r="Z68" s="150">
        <f>Z67*X68</f>
        <v>7.1228181374999995</v>
      </c>
      <c r="AA68" s="151"/>
      <c r="AB68" s="152">
        <f t="shared" si="3"/>
        <v>0.35619999999999941</v>
      </c>
      <c r="AC68" s="114">
        <f t="shared" si="53"/>
        <v>5.2640771617652023E-2</v>
      </c>
      <c r="AE68" s="148">
        <v>0.13</v>
      </c>
      <c r="AF68" s="149"/>
      <c r="AG68" s="150">
        <f>AG67*AE68</f>
        <v>7.4692681375000003</v>
      </c>
      <c r="AH68" s="151"/>
      <c r="AI68" s="152">
        <f t="shared" si="58"/>
        <v>0.34645000000000081</v>
      </c>
      <c r="AJ68" s="114">
        <f t="shared" si="54"/>
        <v>4.8639456084947789E-2</v>
      </c>
      <c r="AL68" s="148">
        <v>0.13</v>
      </c>
      <c r="AM68" s="149"/>
      <c r="AN68" s="150">
        <f>AN67*AL68</f>
        <v>7.7617681375000007</v>
      </c>
      <c r="AO68" s="151"/>
      <c r="AP68" s="152">
        <f t="shared" si="59"/>
        <v>0.29250000000000043</v>
      </c>
      <c r="AQ68" s="114">
        <f t="shared" si="55"/>
        <v>3.9160463196050363E-2</v>
      </c>
    </row>
    <row r="69" spans="1:43" s="85" customFormat="1" x14ac:dyDescent="0.2">
      <c r="B69" s="153" t="s">
        <v>53</v>
      </c>
      <c r="C69" s="79"/>
      <c r="D69" s="79"/>
      <c r="E69" s="79"/>
      <c r="F69" s="154"/>
      <c r="G69" s="155"/>
      <c r="H69" s="146">
        <f>H67+H68</f>
        <v>53.42889730000001</v>
      </c>
      <c r="I69" s="147"/>
      <c r="J69" s="147"/>
      <c r="K69" s="147"/>
      <c r="L69" s="150">
        <f>L67+L68</f>
        <v>55.609739387499999</v>
      </c>
      <c r="M69" s="151"/>
      <c r="N69" s="152">
        <f t="shared" si="56"/>
        <v>2.1808420874999896</v>
      </c>
      <c r="O69" s="114">
        <f t="shared" si="57"/>
        <v>4.0817651078492112E-2</v>
      </c>
      <c r="Q69" s="147"/>
      <c r="R69" s="147"/>
      <c r="S69" s="150">
        <f>S67+S68</f>
        <v>58.817526887499994</v>
      </c>
      <c r="T69" s="151"/>
      <c r="U69" s="152">
        <f t="shared" si="1"/>
        <v>3.2077874999999949</v>
      </c>
      <c r="V69" s="114">
        <f t="shared" si="52"/>
        <v>5.7683915359636517E-2</v>
      </c>
      <c r="X69" s="147"/>
      <c r="Y69" s="147"/>
      <c r="Z69" s="150">
        <f>Z67+Z68</f>
        <v>61.91372688749999</v>
      </c>
      <c r="AA69" s="151"/>
      <c r="AB69" s="152">
        <f t="shared" si="3"/>
        <v>3.0961999999999961</v>
      </c>
      <c r="AC69" s="114">
        <f t="shared" si="53"/>
        <v>5.264077161765205E-2</v>
      </c>
      <c r="AE69" s="147"/>
      <c r="AF69" s="147"/>
      <c r="AG69" s="150">
        <f>AG67+AG68</f>
        <v>64.925176887500001</v>
      </c>
      <c r="AH69" s="151"/>
      <c r="AI69" s="152">
        <f t="shared" si="58"/>
        <v>3.0114500000000106</v>
      </c>
      <c r="AJ69" s="114">
        <f t="shared" si="54"/>
        <v>4.8639456084947845E-2</v>
      </c>
      <c r="AL69" s="147"/>
      <c r="AM69" s="147"/>
      <c r="AN69" s="150">
        <f>AN67+AN68</f>
        <v>67.467676887500005</v>
      </c>
      <c r="AO69" s="151"/>
      <c r="AP69" s="152">
        <f t="shared" si="59"/>
        <v>2.542500000000004</v>
      </c>
      <c r="AQ69" s="114">
        <f t="shared" si="55"/>
        <v>3.916046319605037E-2</v>
      </c>
    </row>
    <row r="70" spans="1:43" s="85" customFormat="1" ht="15.75" customHeight="1" x14ac:dyDescent="0.2">
      <c r="B70" s="270" t="s">
        <v>54</v>
      </c>
      <c r="C70" s="270"/>
      <c r="D70" s="270"/>
      <c r="E70" s="79"/>
      <c r="F70" s="154"/>
      <c r="G70" s="155"/>
      <c r="H70" s="156">
        <f>ROUND(-H69*10%,2)</f>
        <v>-5.34</v>
      </c>
      <c r="I70" s="147"/>
      <c r="J70" s="147"/>
      <c r="K70" s="147"/>
      <c r="L70" s="118">
        <f>ROUND(-L69*10%,2)</f>
        <v>-5.56</v>
      </c>
      <c r="M70" s="151"/>
      <c r="N70" s="157">
        <f t="shared" si="56"/>
        <v>-0.21999999999999975</v>
      </c>
      <c r="O70" s="119">
        <f t="shared" si="57"/>
        <v>4.1198501872659131E-2</v>
      </c>
      <c r="Q70" s="147"/>
      <c r="R70" s="147"/>
      <c r="S70" s="118">
        <f>ROUND(-S69*10%,2)</f>
        <v>-5.88</v>
      </c>
      <c r="T70" s="151"/>
      <c r="U70" s="157">
        <f t="shared" si="1"/>
        <v>-0.32000000000000028</v>
      </c>
      <c r="V70" s="119">
        <f t="shared" si="52"/>
        <v>5.7553956834532433E-2</v>
      </c>
      <c r="X70" s="147"/>
      <c r="Y70" s="147"/>
      <c r="Z70" s="118">
        <f>ROUND(-Z69*10%,2)</f>
        <v>-6.19</v>
      </c>
      <c r="AA70" s="151"/>
      <c r="AB70" s="157">
        <f t="shared" si="3"/>
        <v>-0.3100000000000005</v>
      </c>
      <c r="AC70" s="119">
        <f t="shared" si="53"/>
        <v>5.2721088435374236E-2</v>
      </c>
      <c r="AE70" s="147"/>
      <c r="AF70" s="147"/>
      <c r="AG70" s="118">
        <f>ROUND(-AG69*10%,2)</f>
        <v>-6.49</v>
      </c>
      <c r="AH70" s="151"/>
      <c r="AI70" s="157">
        <f t="shared" si="58"/>
        <v>-0.29999999999999982</v>
      </c>
      <c r="AJ70" s="119">
        <f t="shared" si="54"/>
        <v>4.846526655896604E-2</v>
      </c>
      <c r="AL70" s="147"/>
      <c r="AM70" s="147"/>
      <c r="AN70" s="118">
        <f>ROUND(-AN69*10%,2)</f>
        <v>-6.75</v>
      </c>
      <c r="AO70" s="151"/>
      <c r="AP70" s="157">
        <f t="shared" si="59"/>
        <v>-0.25999999999999979</v>
      </c>
      <c r="AQ70" s="119">
        <f t="shared" si="55"/>
        <v>4.006163328197223E-2</v>
      </c>
    </row>
    <row r="71" spans="1:43" s="85" customFormat="1" ht="13.5" thickBot="1" x14ac:dyDescent="0.25">
      <c r="B71" s="267" t="s">
        <v>57</v>
      </c>
      <c r="C71" s="267"/>
      <c r="D71" s="267"/>
      <c r="E71" s="158"/>
      <c r="F71" s="159"/>
      <c r="G71" s="160"/>
      <c r="H71" s="161">
        <f>SUM(H69:H70)</f>
        <v>48.088897300000014</v>
      </c>
      <c r="I71" s="162"/>
      <c r="J71" s="162"/>
      <c r="K71" s="162"/>
      <c r="L71" s="163">
        <f>SUM(L69:L70)</f>
        <v>50.049739387499997</v>
      </c>
      <c r="M71" s="164"/>
      <c r="N71" s="165">
        <f t="shared" si="56"/>
        <v>1.9608420874999837</v>
      </c>
      <c r="O71" s="166">
        <f t="shared" si="57"/>
        <v>4.0775359752322354E-2</v>
      </c>
      <c r="Q71" s="162"/>
      <c r="R71" s="162"/>
      <c r="S71" s="163">
        <f>SUM(S69:S70)</f>
        <v>52.937526887499992</v>
      </c>
      <c r="T71" s="164"/>
      <c r="U71" s="165">
        <f t="shared" si="1"/>
        <v>2.8877874999999946</v>
      </c>
      <c r="V71" s="166">
        <f t="shared" si="52"/>
        <v>5.7698352385851269E-2</v>
      </c>
      <c r="X71" s="162"/>
      <c r="Y71" s="162"/>
      <c r="Z71" s="163">
        <f>SUM(Z69:Z70)</f>
        <v>55.723726887499993</v>
      </c>
      <c r="AA71" s="164"/>
      <c r="AB71" s="165">
        <f t="shared" si="3"/>
        <v>2.7862000000000009</v>
      </c>
      <c r="AC71" s="166">
        <f t="shared" si="53"/>
        <v>5.2631850481437953E-2</v>
      </c>
      <c r="AE71" s="162"/>
      <c r="AF71" s="162"/>
      <c r="AG71" s="163">
        <f>SUM(AG69:AG70)</f>
        <v>58.435176887499999</v>
      </c>
      <c r="AH71" s="164"/>
      <c r="AI71" s="165">
        <f t="shared" si="58"/>
        <v>2.7114500000000064</v>
      </c>
      <c r="AJ71" s="166">
        <f t="shared" si="54"/>
        <v>4.8658805708995778E-2</v>
      </c>
      <c r="AL71" s="162"/>
      <c r="AM71" s="162"/>
      <c r="AN71" s="163">
        <f>SUM(AN69:AN70)</f>
        <v>60.717676887500005</v>
      </c>
      <c r="AO71" s="164"/>
      <c r="AP71" s="165">
        <f t="shared" si="59"/>
        <v>2.282500000000006</v>
      </c>
      <c r="AQ71" s="166">
        <f t="shared" si="55"/>
        <v>3.9060376327674992E-2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2"/>
  <sheetViews>
    <sheetView showGridLines="0" view="pageBreakPreview" topLeftCell="A13" zoomScale="60" zoomScaleNormal="85" workbookViewId="0">
      <selection activeCell="A29" sqref="A2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+'Res (100)'!F23</f>
        <v>9.67</v>
      </c>
      <c r="G23" s="25">
        <v>1</v>
      </c>
      <c r="H23" s="26">
        <f>G23*F23</f>
        <v>9.67</v>
      </c>
      <c r="I23" s="27"/>
      <c r="J23" s="24">
        <f>+'Res (100)'!J23</f>
        <v>12.96</v>
      </c>
      <c r="K23" s="29">
        <v>1</v>
      </c>
      <c r="L23" s="26">
        <f>K23*J23</f>
        <v>12.96</v>
      </c>
      <c r="M23" s="27"/>
      <c r="N23" s="30">
        <f>L23-H23</f>
        <v>3.2900000000000009</v>
      </c>
      <c r="O23" s="31">
        <f>IF((H23)=0,"",(N23/H23))</f>
        <v>0.34022750775594635</v>
      </c>
      <c r="Q23" s="24">
        <f>+'Res (100)'!Q23</f>
        <v>16.579999999999998</v>
      </c>
      <c r="R23" s="29">
        <v>1</v>
      </c>
      <c r="S23" s="26">
        <f>R23*Q23</f>
        <v>16.579999999999998</v>
      </c>
      <c r="T23" s="27"/>
      <c r="U23" s="30">
        <f>S23-L23</f>
        <v>3.6199999999999974</v>
      </c>
      <c r="V23" s="31">
        <f>IF((L23)=0,"",(U23/L23))</f>
        <v>0.27932098765432078</v>
      </c>
      <c r="X23" s="24">
        <f>+'Res (100)'!X23</f>
        <v>20.47</v>
      </c>
      <c r="Y23" s="29">
        <v>1</v>
      </c>
      <c r="Z23" s="26">
        <f>Y23*X23</f>
        <v>20.47</v>
      </c>
      <c r="AA23" s="27"/>
      <c r="AB23" s="30">
        <f>Z23-S23</f>
        <v>3.8900000000000006</v>
      </c>
      <c r="AC23" s="31">
        <f>IF((S23)=0,"",(AB23/S23))</f>
        <v>0.23462002412545241</v>
      </c>
      <c r="AE23" s="24">
        <f>+'Res (100)'!AE23</f>
        <v>24.41</v>
      </c>
      <c r="AF23" s="29">
        <v>1</v>
      </c>
      <c r="AG23" s="26">
        <f>AF23*AE23</f>
        <v>24.41</v>
      </c>
      <c r="AH23" s="27"/>
      <c r="AI23" s="30">
        <f>AG23-Z23</f>
        <v>3.9400000000000013</v>
      </c>
      <c r="AJ23" s="31">
        <f>IF((Z23)=0,"",(AI23/Z23))</f>
        <v>0.19247679531021014</v>
      </c>
      <c r="AL23" s="24">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500</v>
      </c>
      <c r="H29" s="26">
        <f t="shared" si="0"/>
        <v>11.700000000000001</v>
      </c>
      <c r="I29" s="27"/>
      <c r="J29" s="24">
        <f>+'Res (100)'!J29</f>
        <v>1.9300000000000001E-2</v>
      </c>
      <c r="K29" s="25">
        <f>$F$18</f>
        <v>500</v>
      </c>
      <c r="L29" s="26">
        <f t="shared" si="9"/>
        <v>9.65</v>
      </c>
      <c r="M29" s="27"/>
      <c r="N29" s="30">
        <f t="shared" si="10"/>
        <v>-2.0500000000000007</v>
      </c>
      <c r="O29" s="31">
        <f t="shared" si="11"/>
        <v>-0.17521367521367526</v>
      </c>
      <c r="Q29" s="24">
        <f>+'Res (100)'!Q29</f>
        <v>1.5100000000000001E-2</v>
      </c>
      <c r="R29" s="25">
        <f>$F$18</f>
        <v>500</v>
      </c>
      <c r="S29" s="26">
        <f t="shared" si="12"/>
        <v>7.5500000000000007</v>
      </c>
      <c r="T29" s="27"/>
      <c r="U29" s="30">
        <f t="shared" si="1"/>
        <v>-2.0999999999999996</v>
      </c>
      <c r="V29" s="31">
        <f t="shared" si="2"/>
        <v>-0.2176165803108808</v>
      </c>
      <c r="X29" s="24">
        <f>+'Res (100)'!X29</f>
        <v>1.0500000000000001E-2</v>
      </c>
      <c r="Y29" s="25">
        <f>$F$18</f>
        <v>500</v>
      </c>
      <c r="Z29" s="26">
        <f t="shared" si="13"/>
        <v>5.25</v>
      </c>
      <c r="AA29" s="27"/>
      <c r="AB29" s="30">
        <f t="shared" si="3"/>
        <v>-2.3000000000000007</v>
      </c>
      <c r="AC29" s="31">
        <f t="shared" si="4"/>
        <v>-0.30463576158940403</v>
      </c>
      <c r="AE29" s="24">
        <f>+'Res (100)'!AE29</f>
        <v>5.4000000000000003E-3</v>
      </c>
      <c r="AF29" s="25">
        <f>$F$18</f>
        <v>500</v>
      </c>
      <c r="AG29" s="26">
        <f t="shared" si="14"/>
        <v>2.7</v>
      </c>
      <c r="AH29" s="27"/>
      <c r="AI29" s="30">
        <f t="shared" si="5"/>
        <v>-2.5499999999999998</v>
      </c>
      <c r="AJ29" s="31">
        <f t="shared" si="6"/>
        <v>-0.48571428571428565</v>
      </c>
      <c r="AL29" s="24">
        <f>+'Res (100)'!AL29</f>
        <v>0</v>
      </c>
      <c r="AM29" s="25">
        <f>$F$18</f>
        <v>500</v>
      </c>
      <c r="AN29" s="26">
        <f t="shared" si="15"/>
        <v>0</v>
      </c>
      <c r="AO29" s="27"/>
      <c r="AP29" s="30">
        <f t="shared" si="7"/>
        <v>-2.7</v>
      </c>
      <c r="AQ29" s="31">
        <f t="shared" si="8"/>
        <v>-1</v>
      </c>
    </row>
    <row r="30" spans="2:43" x14ac:dyDescent="0.2">
      <c r="B30" s="21" t="s">
        <v>31</v>
      </c>
      <c r="C30" s="21"/>
      <c r="D30" s="22"/>
      <c r="E30" s="23"/>
      <c r="F30" s="24"/>
      <c r="G30" s="25">
        <f t="shared" ref="G30" si="16">$F$18</f>
        <v>500</v>
      </c>
      <c r="H30" s="26">
        <f t="shared" si="0"/>
        <v>0</v>
      </c>
      <c r="I30" s="27"/>
      <c r="J30" s="24"/>
      <c r="K30" s="25">
        <f t="shared" ref="K30:K38" si="17">$F$18</f>
        <v>500</v>
      </c>
      <c r="L30" s="26">
        <f t="shared" si="9"/>
        <v>0</v>
      </c>
      <c r="M30" s="27"/>
      <c r="N30" s="30">
        <f t="shared" si="10"/>
        <v>0</v>
      </c>
      <c r="O30" s="31" t="str">
        <f t="shared" si="11"/>
        <v/>
      </c>
      <c r="Q30" s="24"/>
      <c r="R30" s="25">
        <f t="shared" ref="R30:R38" si="18">$F$18</f>
        <v>500</v>
      </c>
      <c r="S30" s="26">
        <f t="shared" si="12"/>
        <v>0</v>
      </c>
      <c r="T30" s="27"/>
      <c r="U30" s="30">
        <f t="shared" si="1"/>
        <v>0</v>
      </c>
      <c r="V30" s="31" t="str">
        <f t="shared" si="2"/>
        <v/>
      </c>
      <c r="X30" s="24"/>
      <c r="Y30" s="25">
        <f t="shared" ref="Y30:Y38" si="19">$F$18</f>
        <v>500</v>
      </c>
      <c r="Z30" s="26">
        <f t="shared" si="13"/>
        <v>0</v>
      </c>
      <c r="AA30" s="27"/>
      <c r="AB30" s="30">
        <f t="shared" si="3"/>
        <v>0</v>
      </c>
      <c r="AC30" s="31" t="str">
        <f t="shared" si="4"/>
        <v/>
      </c>
      <c r="AE30" s="24"/>
      <c r="AF30" s="25">
        <f t="shared" ref="AF30:AF38" si="20">$F$18</f>
        <v>500</v>
      </c>
      <c r="AG30" s="26">
        <f t="shared" si="14"/>
        <v>0</v>
      </c>
      <c r="AH30" s="27"/>
      <c r="AI30" s="30">
        <f t="shared" si="5"/>
        <v>0</v>
      </c>
      <c r="AJ30" s="31" t="str">
        <f t="shared" si="6"/>
        <v/>
      </c>
      <c r="AL30" s="24"/>
      <c r="AM30" s="25">
        <f t="shared" ref="AM30:AM38" si="21">$F$18</f>
        <v>500</v>
      </c>
      <c r="AN30" s="26">
        <f t="shared" si="15"/>
        <v>0</v>
      </c>
      <c r="AO30" s="27"/>
      <c r="AP30" s="30">
        <f t="shared" si="7"/>
        <v>0</v>
      </c>
      <c r="AQ30" s="31" t="str">
        <f t="shared" si="8"/>
        <v/>
      </c>
    </row>
    <row r="31" spans="2:43" x14ac:dyDescent="0.2">
      <c r="B31" s="21" t="s">
        <v>32</v>
      </c>
      <c r="C31" s="21"/>
      <c r="D31" s="22" t="s">
        <v>30</v>
      </c>
      <c r="E31" s="23"/>
      <c r="F31" s="24">
        <f>+'Res (100)'!F31</f>
        <v>0</v>
      </c>
      <c r="G31" s="25">
        <f>$F$18</f>
        <v>500</v>
      </c>
      <c r="H31" s="26">
        <f t="shared" si="0"/>
        <v>0</v>
      </c>
      <c r="I31" s="27"/>
      <c r="J31" s="52">
        <f>+'Res (100)'!J31</f>
        <v>-2.0000000000000002E-5</v>
      </c>
      <c r="K31" s="25">
        <f t="shared" si="17"/>
        <v>500</v>
      </c>
      <c r="L31" s="26">
        <f t="shared" si="9"/>
        <v>-0.01</v>
      </c>
      <c r="M31" s="27"/>
      <c r="N31" s="30">
        <f t="shared" si="10"/>
        <v>-0.01</v>
      </c>
      <c r="O31" s="31" t="str">
        <f t="shared" si="11"/>
        <v/>
      </c>
      <c r="Q31" s="24">
        <f>+'Res (100)'!Q31</f>
        <v>0</v>
      </c>
      <c r="R31" s="25">
        <f t="shared" si="18"/>
        <v>500</v>
      </c>
      <c r="S31" s="26">
        <f t="shared" si="12"/>
        <v>0</v>
      </c>
      <c r="T31" s="27"/>
      <c r="U31" s="30">
        <f t="shared" si="1"/>
        <v>0.01</v>
      </c>
      <c r="V31" s="31">
        <f t="shared" si="2"/>
        <v>-1</v>
      </c>
      <c r="X31" s="24">
        <f>+'Res (100)'!X31</f>
        <v>0</v>
      </c>
      <c r="Y31" s="25">
        <f t="shared" si="19"/>
        <v>500</v>
      </c>
      <c r="Z31" s="26">
        <f t="shared" si="13"/>
        <v>0</v>
      </c>
      <c r="AA31" s="27"/>
      <c r="AB31" s="30">
        <f t="shared" si="3"/>
        <v>0</v>
      </c>
      <c r="AC31" s="31" t="str">
        <f t="shared" si="4"/>
        <v/>
      </c>
      <c r="AE31" s="24">
        <f>+'Res (100)'!AE31</f>
        <v>0</v>
      </c>
      <c r="AF31" s="25">
        <f t="shared" si="20"/>
        <v>500</v>
      </c>
      <c r="AG31" s="26">
        <f t="shared" si="14"/>
        <v>0</v>
      </c>
      <c r="AH31" s="27"/>
      <c r="AI31" s="30">
        <f t="shared" si="5"/>
        <v>0</v>
      </c>
      <c r="AJ31" s="31" t="str">
        <f t="shared" si="6"/>
        <v/>
      </c>
      <c r="AL31" s="24">
        <f>+'Res (100)'!AL31</f>
        <v>0</v>
      </c>
      <c r="AM31" s="25">
        <f t="shared" si="21"/>
        <v>500</v>
      </c>
      <c r="AN31" s="26">
        <f t="shared" si="15"/>
        <v>0</v>
      </c>
      <c r="AO31" s="27"/>
      <c r="AP31" s="30">
        <f t="shared" si="7"/>
        <v>0</v>
      </c>
      <c r="AQ31" s="31" t="str">
        <f t="shared" si="8"/>
        <v/>
      </c>
    </row>
    <row r="32" spans="2:43" x14ac:dyDescent="0.2">
      <c r="B32" s="33"/>
      <c r="C32" s="21"/>
      <c r="D32" s="22"/>
      <c r="E32" s="23"/>
      <c r="F32" s="24"/>
      <c r="G32" s="25">
        <f t="shared" ref="G32:G38" si="22">$F$18</f>
        <v>500</v>
      </c>
      <c r="H32" s="26">
        <f t="shared" si="0"/>
        <v>0</v>
      </c>
      <c r="I32" s="27"/>
      <c r="J32" s="28"/>
      <c r="K32" s="25">
        <f t="shared" si="17"/>
        <v>500</v>
      </c>
      <c r="L32" s="26">
        <f t="shared" si="9"/>
        <v>0</v>
      </c>
      <c r="M32" s="27"/>
      <c r="N32" s="30">
        <f t="shared" si="10"/>
        <v>0</v>
      </c>
      <c r="O32" s="31" t="str">
        <f t="shared" si="11"/>
        <v/>
      </c>
      <c r="Q32" s="28"/>
      <c r="R32" s="25">
        <f t="shared" si="18"/>
        <v>500</v>
      </c>
      <c r="S32" s="26">
        <f t="shared" si="12"/>
        <v>0</v>
      </c>
      <c r="T32" s="27"/>
      <c r="U32" s="30">
        <f t="shared" si="1"/>
        <v>0</v>
      </c>
      <c r="V32" s="31" t="str">
        <f t="shared" si="2"/>
        <v/>
      </c>
      <c r="X32" s="28"/>
      <c r="Y32" s="25">
        <f t="shared" si="19"/>
        <v>500</v>
      </c>
      <c r="Z32" s="26">
        <f t="shared" si="13"/>
        <v>0</v>
      </c>
      <c r="AA32" s="27"/>
      <c r="AB32" s="30">
        <f t="shared" si="3"/>
        <v>0</v>
      </c>
      <c r="AC32" s="31" t="str">
        <f t="shared" si="4"/>
        <v/>
      </c>
      <c r="AE32" s="28"/>
      <c r="AF32" s="25">
        <f t="shared" si="20"/>
        <v>500</v>
      </c>
      <c r="AG32" s="26">
        <f t="shared" si="14"/>
        <v>0</v>
      </c>
      <c r="AH32" s="27"/>
      <c r="AI32" s="30">
        <f t="shared" si="5"/>
        <v>0</v>
      </c>
      <c r="AJ32" s="31" t="str">
        <f t="shared" si="6"/>
        <v/>
      </c>
      <c r="AL32" s="28"/>
      <c r="AM32" s="25">
        <f t="shared" si="21"/>
        <v>500</v>
      </c>
      <c r="AN32" s="26">
        <f t="shared" si="15"/>
        <v>0</v>
      </c>
      <c r="AO32" s="27"/>
      <c r="AP32" s="30">
        <f t="shared" si="7"/>
        <v>0</v>
      </c>
      <c r="AQ32" s="31" t="str">
        <f t="shared" si="8"/>
        <v/>
      </c>
    </row>
    <row r="33" spans="2:43" x14ac:dyDescent="0.2">
      <c r="B33" s="33"/>
      <c r="C33" s="21"/>
      <c r="D33" s="22"/>
      <c r="E33" s="23"/>
      <c r="F33" s="24"/>
      <c r="G33" s="25">
        <f t="shared" si="22"/>
        <v>500</v>
      </c>
      <c r="H33" s="26">
        <f t="shared" si="0"/>
        <v>0</v>
      </c>
      <c r="I33" s="27"/>
      <c r="J33" s="28"/>
      <c r="K33" s="25">
        <f t="shared" si="17"/>
        <v>500</v>
      </c>
      <c r="L33" s="26">
        <f t="shared" si="9"/>
        <v>0</v>
      </c>
      <c r="M33" s="27"/>
      <c r="N33" s="30">
        <f t="shared" si="10"/>
        <v>0</v>
      </c>
      <c r="O33" s="31" t="str">
        <f t="shared" si="11"/>
        <v/>
      </c>
      <c r="Q33" s="28"/>
      <c r="R33" s="25">
        <f t="shared" si="18"/>
        <v>500</v>
      </c>
      <c r="S33" s="26">
        <f t="shared" si="12"/>
        <v>0</v>
      </c>
      <c r="T33" s="27"/>
      <c r="U33" s="30">
        <f t="shared" si="1"/>
        <v>0</v>
      </c>
      <c r="V33" s="31" t="str">
        <f t="shared" si="2"/>
        <v/>
      </c>
      <c r="X33" s="28"/>
      <c r="Y33" s="25">
        <f t="shared" si="19"/>
        <v>500</v>
      </c>
      <c r="Z33" s="26">
        <f t="shared" si="13"/>
        <v>0</v>
      </c>
      <c r="AA33" s="27"/>
      <c r="AB33" s="30">
        <f t="shared" si="3"/>
        <v>0</v>
      </c>
      <c r="AC33" s="31" t="str">
        <f t="shared" si="4"/>
        <v/>
      </c>
      <c r="AE33" s="28"/>
      <c r="AF33" s="25">
        <f t="shared" si="20"/>
        <v>500</v>
      </c>
      <c r="AG33" s="26">
        <f t="shared" si="14"/>
        <v>0</v>
      </c>
      <c r="AH33" s="27"/>
      <c r="AI33" s="30">
        <f t="shared" si="5"/>
        <v>0</v>
      </c>
      <c r="AJ33" s="31" t="str">
        <f t="shared" si="6"/>
        <v/>
      </c>
      <c r="AL33" s="28"/>
      <c r="AM33" s="25">
        <f t="shared" si="21"/>
        <v>500</v>
      </c>
      <c r="AN33" s="26">
        <f t="shared" si="15"/>
        <v>0</v>
      </c>
      <c r="AO33" s="27"/>
      <c r="AP33" s="30">
        <f t="shared" si="7"/>
        <v>0</v>
      </c>
      <c r="AQ33" s="31" t="str">
        <f t="shared" si="8"/>
        <v/>
      </c>
    </row>
    <row r="34" spans="2:43" x14ac:dyDescent="0.2">
      <c r="B34" s="33"/>
      <c r="C34" s="21"/>
      <c r="D34" s="22"/>
      <c r="E34" s="23"/>
      <c r="F34" s="24"/>
      <c r="G34" s="25">
        <f t="shared" si="22"/>
        <v>500</v>
      </c>
      <c r="H34" s="26">
        <f t="shared" si="0"/>
        <v>0</v>
      </c>
      <c r="I34" s="27"/>
      <c r="J34" s="28"/>
      <c r="K34" s="25">
        <f t="shared" si="17"/>
        <v>500</v>
      </c>
      <c r="L34" s="26">
        <f t="shared" si="9"/>
        <v>0</v>
      </c>
      <c r="M34" s="27"/>
      <c r="N34" s="30">
        <f t="shared" si="10"/>
        <v>0</v>
      </c>
      <c r="O34" s="31" t="str">
        <f t="shared" si="11"/>
        <v/>
      </c>
      <c r="Q34" s="28"/>
      <c r="R34" s="25">
        <f t="shared" si="18"/>
        <v>500</v>
      </c>
      <c r="S34" s="26">
        <f t="shared" si="12"/>
        <v>0</v>
      </c>
      <c r="T34" s="27"/>
      <c r="U34" s="30">
        <f t="shared" si="1"/>
        <v>0</v>
      </c>
      <c r="V34" s="31" t="str">
        <f t="shared" si="2"/>
        <v/>
      </c>
      <c r="X34" s="28"/>
      <c r="Y34" s="25">
        <f t="shared" si="19"/>
        <v>500</v>
      </c>
      <c r="Z34" s="26">
        <f t="shared" si="13"/>
        <v>0</v>
      </c>
      <c r="AA34" s="27"/>
      <c r="AB34" s="30">
        <f t="shared" si="3"/>
        <v>0</v>
      </c>
      <c r="AC34" s="31" t="str">
        <f t="shared" si="4"/>
        <v/>
      </c>
      <c r="AE34" s="28"/>
      <c r="AF34" s="25">
        <f t="shared" si="20"/>
        <v>500</v>
      </c>
      <c r="AG34" s="26">
        <f t="shared" si="14"/>
        <v>0</v>
      </c>
      <c r="AH34" s="27"/>
      <c r="AI34" s="30">
        <f t="shared" si="5"/>
        <v>0</v>
      </c>
      <c r="AJ34" s="31" t="str">
        <f t="shared" si="6"/>
        <v/>
      </c>
      <c r="AL34" s="28"/>
      <c r="AM34" s="25">
        <f t="shared" si="21"/>
        <v>500</v>
      </c>
      <c r="AN34" s="26">
        <f t="shared" si="15"/>
        <v>0</v>
      </c>
      <c r="AO34" s="27"/>
      <c r="AP34" s="30">
        <f t="shared" si="7"/>
        <v>0</v>
      </c>
      <c r="AQ34" s="31" t="str">
        <f t="shared" si="8"/>
        <v/>
      </c>
    </row>
    <row r="35" spans="2:43" x14ac:dyDescent="0.2">
      <c r="B35" s="33"/>
      <c r="C35" s="21"/>
      <c r="D35" s="22"/>
      <c r="E35" s="23"/>
      <c r="F35" s="24"/>
      <c r="G35" s="25">
        <f t="shared" si="22"/>
        <v>500</v>
      </c>
      <c r="H35" s="26">
        <f t="shared" si="0"/>
        <v>0</v>
      </c>
      <c r="I35" s="27"/>
      <c r="J35" s="28"/>
      <c r="K35" s="25">
        <f t="shared" si="17"/>
        <v>500</v>
      </c>
      <c r="L35" s="26">
        <f t="shared" si="9"/>
        <v>0</v>
      </c>
      <c r="M35" s="27"/>
      <c r="N35" s="30">
        <f t="shared" si="10"/>
        <v>0</v>
      </c>
      <c r="O35" s="31" t="str">
        <f t="shared" si="11"/>
        <v/>
      </c>
      <c r="Q35" s="28"/>
      <c r="R35" s="25">
        <f t="shared" si="18"/>
        <v>500</v>
      </c>
      <c r="S35" s="26">
        <f t="shared" si="12"/>
        <v>0</v>
      </c>
      <c r="T35" s="27"/>
      <c r="U35" s="30">
        <f t="shared" si="1"/>
        <v>0</v>
      </c>
      <c r="V35" s="31" t="str">
        <f t="shared" si="2"/>
        <v/>
      </c>
      <c r="X35" s="28"/>
      <c r="Y35" s="25">
        <f t="shared" si="19"/>
        <v>500</v>
      </c>
      <c r="Z35" s="26">
        <f t="shared" si="13"/>
        <v>0</v>
      </c>
      <c r="AA35" s="27"/>
      <c r="AB35" s="30">
        <f t="shared" si="3"/>
        <v>0</v>
      </c>
      <c r="AC35" s="31" t="str">
        <f t="shared" si="4"/>
        <v/>
      </c>
      <c r="AE35" s="28"/>
      <c r="AF35" s="25">
        <f t="shared" si="20"/>
        <v>500</v>
      </c>
      <c r="AG35" s="26">
        <f t="shared" si="14"/>
        <v>0</v>
      </c>
      <c r="AH35" s="27"/>
      <c r="AI35" s="30">
        <f t="shared" si="5"/>
        <v>0</v>
      </c>
      <c r="AJ35" s="31" t="str">
        <f t="shared" si="6"/>
        <v/>
      </c>
      <c r="AL35" s="28"/>
      <c r="AM35" s="25">
        <f t="shared" si="21"/>
        <v>500</v>
      </c>
      <c r="AN35" s="26">
        <f t="shared" si="15"/>
        <v>0</v>
      </c>
      <c r="AO35" s="27"/>
      <c r="AP35" s="30">
        <f t="shared" si="7"/>
        <v>0</v>
      </c>
      <c r="AQ35" s="31" t="str">
        <f t="shared" si="8"/>
        <v/>
      </c>
    </row>
    <row r="36" spans="2:43" x14ac:dyDescent="0.2">
      <c r="B36" s="33"/>
      <c r="C36" s="21"/>
      <c r="D36" s="22"/>
      <c r="E36" s="23"/>
      <c r="F36" s="24"/>
      <c r="G36" s="25">
        <f t="shared" si="22"/>
        <v>500</v>
      </c>
      <c r="H36" s="26">
        <f t="shared" si="0"/>
        <v>0</v>
      </c>
      <c r="I36" s="27"/>
      <c r="J36" s="28"/>
      <c r="K36" s="25">
        <f t="shared" si="17"/>
        <v>500</v>
      </c>
      <c r="L36" s="26">
        <f t="shared" si="9"/>
        <v>0</v>
      </c>
      <c r="M36" s="27"/>
      <c r="N36" s="30">
        <f t="shared" si="10"/>
        <v>0</v>
      </c>
      <c r="O36" s="31" t="str">
        <f t="shared" si="11"/>
        <v/>
      </c>
      <c r="Q36" s="28"/>
      <c r="R36" s="25">
        <f t="shared" si="18"/>
        <v>500</v>
      </c>
      <c r="S36" s="26">
        <f t="shared" si="12"/>
        <v>0</v>
      </c>
      <c r="T36" s="27"/>
      <c r="U36" s="30">
        <f t="shared" si="1"/>
        <v>0</v>
      </c>
      <c r="V36" s="31" t="str">
        <f t="shared" si="2"/>
        <v/>
      </c>
      <c r="X36" s="28"/>
      <c r="Y36" s="25">
        <f t="shared" si="19"/>
        <v>500</v>
      </c>
      <c r="Z36" s="26">
        <f t="shared" si="13"/>
        <v>0</v>
      </c>
      <c r="AA36" s="27"/>
      <c r="AB36" s="30">
        <f t="shared" si="3"/>
        <v>0</v>
      </c>
      <c r="AC36" s="31" t="str">
        <f t="shared" si="4"/>
        <v/>
      </c>
      <c r="AE36" s="28"/>
      <c r="AF36" s="25">
        <f t="shared" si="20"/>
        <v>500</v>
      </c>
      <c r="AG36" s="26">
        <f t="shared" si="14"/>
        <v>0</v>
      </c>
      <c r="AH36" s="27"/>
      <c r="AI36" s="30">
        <f t="shared" si="5"/>
        <v>0</v>
      </c>
      <c r="AJ36" s="31" t="str">
        <f t="shared" si="6"/>
        <v/>
      </c>
      <c r="AL36" s="28"/>
      <c r="AM36" s="25">
        <f t="shared" si="21"/>
        <v>500</v>
      </c>
      <c r="AN36" s="26">
        <f t="shared" si="15"/>
        <v>0</v>
      </c>
      <c r="AO36" s="27"/>
      <c r="AP36" s="30">
        <f t="shared" si="7"/>
        <v>0</v>
      </c>
      <c r="AQ36" s="31" t="str">
        <f t="shared" si="8"/>
        <v/>
      </c>
    </row>
    <row r="37" spans="2:43" x14ac:dyDescent="0.2">
      <c r="B37" s="33"/>
      <c r="C37" s="21"/>
      <c r="D37" s="22"/>
      <c r="E37" s="23"/>
      <c r="F37" s="24"/>
      <c r="G37" s="25">
        <f t="shared" si="22"/>
        <v>500</v>
      </c>
      <c r="H37" s="26">
        <f t="shared" si="0"/>
        <v>0</v>
      </c>
      <c r="I37" s="27"/>
      <c r="J37" s="28"/>
      <c r="K37" s="25">
        <f t="shared" si="17"/>
        <v>500</v>
      </c>
      <c r="L37" s="26">
        <f t="shared" si="9"/>
        <v>0</v>
      </c>
      <c r="M37" s="27"/>
      <c r="N37" s="30">
        <f t="shared" si="10"/>
        <v>0</v>
      </c>
      <c r="O37" s="31" t="str">
        <f t="shared" si="11"/>
        <v/>
      </c>
      <c r="Q37" s="28"/>
      <c r="R37" s="25">
        <f t="shared" si="18"/>
        <v>500</v>
      </c>
      <c r="S37" s="26">
        <f t="shared" si="12"/>
        <v>0</v>
      </c>
      <c r="T37" s="27"/>
      <c r="U37" s="30">
        <f t="shared" si="1"/>
        <v>0</v>
      </c>
      <c r="V37" s="31" t="str">
        <f t="shared" si="2"/>
        <v/>
      </c>
      <c r="X37" s="28"/>
      <c r="Y37" s="25">
        <f t="shared" si="19"/>
        <v>500</v>
      </c>
      <c r="Z37" s="26">
        <f t="shared" si="13"/>
        <v>0</v>
      </c>
      <c r="AA37" s="27"/>
      <c r="AB37" s="30">
        <f t="shared" si="3"/>
        <v>0</v>
      </c>
      <c r="AC37" s="31" t="str">
        <f t="shared" si="4"/>
        <v/>
      </c>
      <c r="AE37" s="28"/>
      <c r="AF37" s="25">
        <f t="shared" si="20"/>
        <v>500</v>
      </c>
      <c r="AG37" s="26">
        <f t="shared" si="14"/>
        <v>0</v>
      </c>
      <c r="AH37" s="27"/>
      <c r="AI37" s="30">
        <f t="shared" si="5"/>
        <v>0</v>
      </c>
      <c r="AJ37" s="31" t="str">
        <f t="shared" si="6"/>
        <v/>
      </c>
      <c r="AL37" s="28"/>
      <c r="AM37" s="25">
        <f t="shared" si="21"/>
        <v>500</v>
      </c>
      <c r="AN37" s="26">
        <f t="shared" si="15"/>
        <v>0</v>
      </c>
      <c r="AO37" s="27"/>
      <c r="AP37" s="30">
        <f t="shared" si="7"/>
        <v>0</v>
      </c>
      <c r="AQ37" s="31" t="str">
        <f t="shared" si="8"/>
        <v/>
      </c>
    </row>
    <row r="38" spans="2:43" x14ac:dyDescent="0.2">
      <c r="B38" s="33"/>
      <c r="C38" s="21"/>
      <c r="D38" s="22"/>
      <c r="E38" s="23"/>
      <c r="F38" s="24"/>
      <c r="G38" s="25">
        <f t="shared" si="22"/>
        <v>500</v>
      </c>
      <c r="H38" s="26">
        <f t="shared" si="0"/>
        <v>0</v>
      </c>
      <c r="I38" s="27"/>
      <c r="J38" s="28"/>
      <c r="K38" s="25">
        <f t="shared" si="17"/>
        <v>500</v>
      </c>
      <c r="L38" s="26">
        <f t="shared" si="9"/>
        <v>0</v>
      </c>
      <c r="M38" s="27"/>
      <c r="N38" s="30">
        <f t="shared" si="10"/>
        <v>0</v>
      </c>
      <c r="O38" s="31" t="str">
        <f t="shared" si="11"/>
        <v/>
      </c>
      <c r="Q38" s="28"/>
      <c r="R38" s="25">
        <f t="shared" si="18"/>
        <v>500</v>
      </c>
      <c r="S38" s="26">
        <f t="shared" si="12"/>
        <v>0</v>
      </c>
      <c r="T38" s="27"/>
      <c r="U38" s="30">
        <f t="shared" si="1"/>
        <v>0</v>
      </c>
      <c r="V38" s="31" t="str">
        <f t="shared" si="2"/>
        <v/>
      </c>
      <c r="X38" s="28"/>
      <c r="Y38" s="25">
        <f t="shared" si="19"/>
        <v>500</v>
      </c>
      <c r="Z38" s="26">
        <f t="shared" si="13"/>
        <v>0</v>
      </c>
      <c r="AA38" s="27"/>
      <c r="AB38" s="30">
        <f t="shared" si="3"/>
        <v>0</v>
      </c>
      <c r="AC38" s="31" t="str">
        <f t="shared" si="4"/>
        <v/>
      </c>
      <c r="AE38" s="28"/>
      <c r="AF38" s="25">
        <f t="shared" si="20"/>
        <v>500</v>
      </c>
      <c r="AG38" s="26">
        <f t="shared" si="14"/>
        <v>0</v>
      </c>
      <c r="AH38" s="27"/>
      <c r="AI38" s="30">
        <f t="shared" si="5"/>
        <v>0</v>
      </c>
      <c r="AJ38" s="31" t="str">
        <f t="shared" si="6"/>
        <v/>
      </c>
      <c r="AL38" s="28"/>
      <c r="AM38" s="25">
        <f t="shared" si="21"/>
        <v>500</v>
      </c>
      <c r="AN38" s="26">
        <f t="shared" si="15"/>
        <v>0</v>
      </c>
      <c r="AO38" s="27"/>
      <c r="AP38" s="30">
        <f t="shared" si="7"/>
        <v>0</v>
      </c>
      <c r="AQ38" s="31" t="str">
        <f t="shared" si="8"/>
        <v/>
      </c>
    </row>
    <row r="39" spans="2:43" s="45" customFormat="1" x14ac:dyDescent="0.2">
      <c r="B39" s="34" t="s">
        <v>33</v>
      </c>
      <c r="C39" s="35"/>
      <c r="D39" s="36"/>
      <c r="E39" s="35"/>
      <c r="F39" s="37"/>
      <c r="G39" s="38"/>
      <c r="H39" s="39">
        <f>SUM(H23:H38)</f>
        <v>21.37</v>
      </c>
      <c r="I39" s="40"/>
      <c r="J39" s="41"/>
      <c r="K39" s="42"/>
      <c r="L39" s="39">
        <f>SUM(L23:L38)</f>
        <v>22.599999999999998</v>
      </c>
      <c r="M39" s="40"/>
      <c r="N39" s="43">
        <f t="shared" si="10"/>
        <v>1.2299999999999969</v>
      </c>
      <c r="O39" s="44">
        <f t="shared" si="11"/>
        <v>5.7557323350491192E-2</v>
      </c>
      <c r="Q39" s="41"/>
      <c r="R39" s="42"/>
      <c r="S39" s="39">
        <f>SUM(S23:S38)</f>
        <v>24.13</v>
      </c>
      <c r="T39" s="40"/>
      <c r="U39" s="43">
        <f t="shared" si="1"/>
        <v>1.5300000000000011</v>
      </c>
      <c r="V39" s="44">
        <f t="shared" si="2"/>
        <v>6.7699115044247846E-2</v>
      </c>
      <c r="X39" s="41"/>
      <c r="Y39" s="42"/>
      <c r="Z39" s="39">
        <f>SUM(Z23:Z38)</f>
        <v>25.72</v>
      </c>
      <c r="AA39" s="40"/>
      <c r="AB39" s="43">
        <f t="shared" si="3"/>
        <v>1.5899999999999999</v>
      </c>
      <c r="AC39" s="44">
        <f t="shared" si="4"/>
        <v>6.5893079154579356E-2</v>
      </c>
      <c r="AE39" s="41"/>
      <c r="AF39" s="42"/>
      <c r="AG39" s="39">
        <f>SUM(AG23:AG38)</f>
        <v>27.11</v>
      </c>
      <c r="AH39" s="40"/>
      <c r="AI39" s="43">
        <f t="shared" si="5"/>
        <v>1.3900000000000006</v>
      </c>
      <c r="AJ39" s="44">
        <f t="shared" si="6"/>
        <v>5.4043545878693651E-2</v>
      </c>
      <c r="AL39" s="41"/>
      <c r="AM39" s="42"/>
      <c r="AN39" s="39">
        <f>SUM(AN23:AN38)</f>
        <v>28.01</v>
      </c>
      <c r="AO39" s="40"/>
      <c r="AP39" s="43">
        <f t="shared" si="7"/>
        <v>0.90000000000000213</v>
      </c>
      <c r="AQ39" s="44">
        <f t="shared" si="8"/>
        <v>3.3198081888602071E-2</v>
      </c>
    </row>
    <row r="40" spans="2:43" ht="38.25" x14ac:dyDescent="0.2">
      <c r="B40" s="46" t="str">
        <f>+'Res (100)'!B40</f>
        <v>Deferral/Variance Account Disposition Rate Rider Group 1</v>
      </c>
      <c r="C40" s="21"/>
      <c r="D40" s="22" t="s">
        <v>30</v>
      </c>
      <c r="E40" s="23"/>
      <c r="F40" s="24">
        <v>0</v>
      </c>
      <c r="G40" s="25">
        <f>$F$18</f>
        <v>500</v>
      </c>
      <c r="H40" s="26">
        <f>G40*F40</f>
        <v>0</v>
      </c>
      <c r="I40" s="27"/>
      <c r="J40" s="28">
        <f>+'Res (100)'!J40</f>
        <v>-8.2600000000000002E-4</v>
      </c>
      <c r="K40" s="25">
        <f>$F$18</f>
        <v>500</v>
      </c>
      <c r="L40" s="26">
        <f>K40*J40</f>
        <v>-0.41300000000000003</v>
      </c>
      <c r="M40" s="27"/>
      <c r="N40" s="30">
        <f>L40-H40</f>
        <v>-0.41300000000000003</v>
      </c>
      <c r="O40" s="31" t="str">
        <f>IF((H40)=0,"",(N40/H40))</f>
        <v/>
      </c>
      <c r="Q40" s="28"/>
      <c r="R40" s="25">
        <f>$F$18</f>
        <v>500</v>
      </c>
      <c r="S40" s="26">
        <f>R40*Q40</f>
        <v>0</v>
      </c>
      <c r="T40" s="27"/>
      <c r="U40" s="30">
        <f t="shared" si="1"/>
        <v>0.41300000000000003</v>
      </c>
      <c r="V40" s="31">
        <f t="shared" si="2"/>
        <v>-1</v>
      </c>
      <c r="X40" s="28"/>
      <c r="Y40" s="25">
        <f>$F$18</f>
        <v>500</v>
      </c>
      <c r="Z40" s="26">
        <f>Y40*X40</f>
        <v>0</v>
      </c>
      <c r="AA40" s="27"/>
      <c r="AB40" s="30">
        <f t="shared" si="3"/>
        <v>0</v>
      </c>
      <c r="AC40" s="31" t="str">
        <f t="shared" si="4"/>
        <v/>
      </c>
      <c r="AE40" s="28"/>
      <c r="AF40" s="25">
        <f>$F$18</f>
        <v>500</v>
      </c>
      <c r="AG40" s="26">
        <f>AF40*AE40</f>
        <v>0</v>
      </c>
      <c r="AH40" s="27"/>
      <c r="AI40" s="30">
        <f t="shared" si="5"/>
        <v>0</v>
      </c>
      <c r="AJ40" s="31" t="str">
        <f t="shared" si="6"/>
        <v/>
      </c>
      <c r="AL40" s="28"/>
      <c r="AM40" s="25">
        <f>$F$18</f>
        <v>500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500</v>
      </c>
      <c r="H41" s="26">
        <f t="shared" ref="H41:H45" si="24">G41*F41</f>
        <v>0</v>
      </c>
      <c r="I41" s="47"/>
      <c r="J41" s="28">
        <f>+'Res (100)'!J41</f>
        <v>0.32</v>
      </c>
      <c r="K41" s="25">
        <v>1</v>
      </c>
      <c r="L41" s="26">
        <f t="shared" ref="L41:L45" si="25">K41*J41</f>
        <v>0.32</v>
      </c>
      <c r="M41" s="48"/>
      <c r="N41" s="30">
        <f t="shared" ref="N41:N45" si="26">L41-H41</f>
        <v>0.32</v>
      </c>
      <c r="O41" s="31" t="str">
        <f t="shared" ref="O41:O65" si="27">IF((H41)=0,"",(N41/H41))</f>
        <v/>
      </c>
      <c r="Q41" s="28"/>
      <c r="R41" s="25">
        <f t="shared" ref="R41:R43" si="28">$F$18</f>
        <v>500</v>
      </c>
      <c r="S41" s="26">
        <f t="shared" ref="S41:S43" si="29">R41*Q41</f>
        <v>0</v>
      </c>
      <c r="T41" s="48"/>
      <c r="U41" s="30">
        <f t="shared" si="1"/>
        <v>-0.32</v>
      </c>
      <c r="V41" s="31">
        <f t="shared" si="2"/>
        <v>-1</v>
      </c>
      <c r="X41" s="28"/>
      <c r="Y41" s="25">
        <f t="shared" ref="Y41:Y43" si="30">$F$18</f>
        <v>500</v>
      </c>
      <c r="Z41" s="26">
        <f t="shared" ref="Z41:Z43" si="31">Y41*X41</f>
        <v>0</v>
      </c>
      <c r="AA41" s="48"/>
      <c r="AB41" s="30">
        <f t="shared" si="3"/>
        <v>0</v>
      </c>
      <c r="AC41" s="31" t="str">
        <f t="shared" si="4"/>
        <v/>
      </c>
      <c r="AE41" s="28"/>
      <c r="AF41" s="25">
        <f t="shared" ref="AF41:AF43" si="32">$F$18</f>
        <v>500</v>
      </c>
      <c r="AG41" s="26">
        <f t="shared" ref="AG41:AG43" si="33">AF41*AE41</f>
        <v>0</v>
      </c>
      <c r="AH41" s="48"/>
      <c r="AI41" s="30">
        <f t="shared" si="5"/>
        <v>0</v>
      </c>
      <c r="AJ41" s="31" t="str">
        <f t="shared" si="6"/>
        <v/>
      </c>
      <c r="AL41" s="28"/>
      <c r="AM41" s="25">
        <f t="shared" ref="AM41:AM43" si="34">$F$18</f>
        <v>500</v>
      </c>
      <c r="AN41" s="26">
        <f t="shared" ref="AN41:AN43" si="35">AM41*AL41</f>
        <v>0</v>
      </c>
      <c r="AO41" s="48"/>
      <c r="AP41" s="30">
        <f t="shared" si="7"/>
        <v>0</v>
      </c>
      <c r="AQ41" s="31" t="str">
        <f t="shared" si="8"/>
        <v/>
      </c>
    </row>
    <row r="42" spans="2:43" ht="38.25" x14ac:dyDescent="0.2">
      <c r="B42" s="178" t="s">
        <v>124</v>
      </c>
      <c r="C42" s="21"/>
      <c r="D42" s="22" t="s">
        <v>30</v>
      </c>
      <c r="E42" s="23"/>
      <c r="F42" s="24"/>
      <c r="G42" s="25">
        <f t="shared" si="23"/>
        <v>500</v>
      </c>
      <c r="H42" s="26">
        <f t="shared" si="24"/>
        <v>0</v>
      </c>
      <c r="I42" s="47"/>
      <c r="J42" s="28">
        <f>+'Res (100)'!J42</f>
        <v>-1.5089999999999999E-3</v>
      </c>
      <c r="K42" s="25">
        <f t="shared" ref="K42:K43" si="36">$F$18</f>
        <v>500</v>
      </c>
      <c r="L42" s="26">
        <f t="shared" si="25"/>
        <v>-0.75449999999999995</v>
      </c>
      <c r="M42" s="48"/>
      <c r="N42" s="30">
        <f t="shared" si="26"/>
        <v>-0.75449999999999995</v>
      </c>
      <c r="O42" s="31" t="str">
        <f t="shared" si="27"/>
        <v/>
      </c>
      <c r="Q42" s="28"/>
      <c r="R42" s="25">
        <f t="shared" si="28"/>
        <v>500</v>
      </c>
      <c r="S42" s="26">
        <f t="shared" si="29"/>
        <v>0</v>
      </c>
      <c r="T42" s="48"/>
      <c r="U42" s="30">
        <f t="shared" si="1"/>
        <v>0.75449999999999995</v>
      </c>
      <c r="V42" s="31">
        <f t="shared" si="2"/>
        <v>-1</v>
      </c>
      <c r="X42" s="28"/>
      <c r="Y42" s="25">
        <f t="shared" si="30"/>
        <v>500</v>
      </c>
      <c r="Z42" s="26">
        <f t="shared" si="31"/>
        <v>0</v>
      </c>
      <c r="AA42" s="48"/>
      <c r="AB42" s="30">
        <f t="shared" si="3"/>
        <v>0</v>
      </c>
      <c r="AC42" s="31" t="str">
        <f t="shared" si="4"/>
        <v/>
      </c>
      <c r="AE42" s="28"/>
      <c r="AF42" s="25">
        <f t="shared" si="32"/>
        <v>500</v>
      </c>
      <c r="AG42" s="26">
        <f t="shared" si="33"/>
        <v>0</v>
      </c>
      <c r="AH42" s="48"/>
      <c r="AI42" s="30">
        <f t="shared" si="5"/>
        <v>0</v>
      </c>
      <c r="AJ42" s="31" t="str">
        <f t="shared" si="6"/>
        <v/>
      </c>
      <c r="AL42" s="28"/>
      <c r="AM42" s="25">
        <f t="shared" si="34"/>
        <v>500</v>
      </c>
      <c r="AN42" s="26">
        <f t="shared" si="35"/>
        <v>0</v>
      </c>
      <c r="AO42" s="48"/>
      <c r="AP42" s="30">
        <f t="shared" si="7"/>
        <v>0</v>
      </c>
      <c r="AQ42" s="31" t="str">
        <f t="shared" si="8"/>
        <v/>
      </c>
    </row>
    <row r="43" spans="2:43" x14ac:dyDescent="0.2">
      <c r="B43" s="46"/>
      <c r="C43" s="21"/>
      <c r="D43" s="22"/>
      <c r="E43" s="23"/>
      <c r="F43" s="24"/>
      <c r="G43" s="25">
        <f t="shared" si="23"/>
        <v>500</v>
      </c>
      <c r="H43" s="26">
        <f t="shared" si="24"/>
        <v>0</v>
      </c>
      <c r="I43" s="47"/>
      <c r="J43" s="28"/>
      <c r="K43" s="25">
        <f t="shared" si="36"/>
        <v>500</v>
      </c>
      <c r="L43" s="26">
        <f t="shared" si="25"/>
        <v>0</v>
      </c>
      <c r="M43" s="48"/>
      <c r="N43" s="30">
        <f t="shared" si="26"/>
        <v>0</v>
      </c>
      <c r="O43" s="31" t="str">
        <f t="shared" si="27"/>
        <v/>
      </c>
      <c r="Q43" s="28"/>
      <c r="R43" s="25">
        <f t="shared" si="28"/>
        <v>500</v>
      </c>
      <c r="S43" s="26">
        <f t="shared" si="29"/>
        <v>0</v>
      </c>
      <c r="T43" s="48"/>
      <c r="U43" s="30">
        <f t="shared" si="1"/>
        <v>0</v>
      </c>
      <c r="V43" s="31" t="str">
        <f t="shared" si="2"/>
        <v/>
      </c>
      <c r="X43" s="28"/>
      <c r="Y43" s="25">
        <f t="shared" si="30"/>
        <v>500</v>
      </c>
      <c r="Z43" s="26">
        <f t="shared" si="31"/>
        <v>0</v>
      </c>
      <c r="AA43" s="48"/>
      <c r="AB43" s="30">
        <f t="shared" si="3"/>
        <v>0</v>
      </c>
      <c r="AC43" s="31" t="str">
        <f t="shared" si="4"/>
        <v/>
      </c>
      <c r="AE43" s="28"/>
      <c r="AF43" s="25">
        <f t="shared" si="32"/>
        <v>500</v>
      </c>
      <c r="AG43" s="26">
        <f t="shared" si="33"/>
        <v>0</v>
      </c>
      <c r="AH43" s="48"/>
      <c r="AI43" s="30">
        <f t="shared" si="5"/>
        <v>0</v>
      </c>
      <c r="AJ43" s="31" t="str">
        <f t="shared" si="6"/>
        <v/>
      </c>
      <c r="AL43" s="28"/>
      <c r="AM43" s="25">
        <f t="shared" si="34"/>
        <v>500</v>
      </c>
      <c r="AN43" s="26">
        <f t="shared" si="35"/>
        <v>0</v>
      </c>
      <c r="AO43" s="48"/>
      <c r="AP43" s="30">
        <f t="shared" si="7"/>
        <v>0</v>
      </c>
      <c r="AQ43" s="31" t="str">
        <f t="shared" si="8"/>
        <v/>
      </c>
    </row>
    <row r="44" spans="2:43" x14ac:dyDescent="0.2">
      <c r="B44" s="49" t="s">
        <v>35</v>
      </c>
      <c r="C44" s="21"/>
      <c r="D44" s="22" t="s">
        <v>30</v>
      </c>
      <c r="E44" s="23"/>
      <c r="F44" s="50">
        <v>6.0000000000000002E-5</v>
      </c>
      <c r="G44" s="51">
        <f>$F$18*(1+F74)</f>
        <v>517.9</v>
      </c>
      <c r="H44" s="26">
        <f>G44*F44</f>
        <v>3.1074000000000001E-2</v>
      </c>
      <c r="I44" s="27"/>
      <c r="J44" s="52">
        <v>6.9999999999999994E-5</v>
      </c>
      <c r="K44" s="51">
        <f>$F$18*(1+J74)</f>
        <v>516.75</v>
      </c>
      <c r="L44" s="26">
        <f>K44*J44</f>
        <v>3.6172499999999996E-2</v>
      </c>
      <c r="M44" s="27"/>
      <c r="N44" s="30">
        <f>L44-H44</f>
        <v>5.0984999999999954E-3</v>
      </c>
      <c r="O44" s="31">
        <f>IF((H44)=0,"",(N44/H44))</f>
        <v>0.16407607646263742</v>
      </c>
      <c r="Q44" s="52">
        <f>+J44</f>
        <v>6.9999999999999994E-5</v>
      </c>
      <c r="R44" s="51">
        <f>$F$18*(1+Q74)</f>
        <v>516.75</v>
      </c>
      <c r="S44" s="26">
        <f>R44*Q44</f>
        <v>3.6172499999999996E-2</v>
      </c>
      <c r="T44" s="27"/>
      <c r="U44" s="30">
        <f t="shared" si="1"/>
        <v>0</v>
      </c>
      <c r="V44" s="31">
        <f t="shared" si="2"/>
        <v>0</v>
      </c>
      <c r="X44" s="52">
        <f>+Q44</f>
        <v>6.9999999999999994E-5</v>
      </c>
      <c r="Y44" s="51">
        <f>$F$18*(1+X74)</f>
        <v>516.75</v>
      </c>
      <c r="Z44" s="26">
        <f>Y44*X44</f>
        <v>3.6172499999999996E-2</v>
      </c>
      <c r="AA44" s="27"/>
      <c r="AB44" s="30">
        <f t="shared" si="3"/>
        <v>0</v>
      </c>
      <c r="AC44" s="31">
        <f t="shared" si="4"/>
        <v>0</v>
      </c>
      <c r="AE44" s="52">
        <f>+X44</f>
        <v>6.9999999999999994E-5</v>
      </c>
      <c r="AF44" s="51">
        <f>$F$18*(1+AE74)</f>
        <v>516.75</v>
      </c>
      <c r="AG44" s="26">
        <f>AF44*AE44</f>
        <v>3.6172499999999996E-2</v>
      </c>
      <c r="AH44" s="27"/>
      <c r="AI44" s="30">
        <f t="shared" si="5"/>
        <v>0</v>
      </c>
      <c r="AJ44" s="31">
        <f t="shared" si="6"/>
        <v>0</v>
      </c>
      <c r="AL44" s="52">
        <f>+AE44</f>
        <v>6.9999999999999994E-5</v>
      </c>
      <c r="AM44" s="51">
        <f>$F$18*(1+AL74)</f>
        <v>516.75</v>
      </c>
      <c r="AN44" s="26">
        <f>AM44*AL44</f>
        <v>3.6172499999999996E-2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17.899999999999977</v>
      </c>
      <c r="H45" s="26">
        <f t="shared" si="24"/>
        <v>1.8283059999999978</v>
      </c>
      <c r="I45" s="27"/>
      <c r="J45" s="55">
        <f>0.64*$J$55+0.18*$J$56+0.18*$J$57</f>
        <v>0.10214000000000001</v>
      </c>
      <c r="K45" s="54">
        <f>$F$18*(1+$J$74)-$F$18</f>
        <v>16.75</v>
      </c>
      <c r="L45" s="26">
        <f t="shared" si="25"/>
        <v>1.7108450000000002</v>
      </c>
      <c r="M45" s="27"/>
      <c r="N45" s="30">
        <f t="shared" si="26"/>
        <v>-0.1174609999999976</v>
      </c>
      <c r="O45" s="31">
        <f t="shared" si="27"/>
        <v>-6.4245810055864688E-2</v>
      </c>
      <c r="Q45" s="55">
        <f>0.64*$Q$55+0.18*$Q$56+0.18*$Q$57</f>
        <v>0.10214000000000001</v>
      </c>
      <c r="R45" s="54">
        <f>$F$18*(1+Q74)-$F$18</f>
        <v>16.75</v>
      </c>
      <c r="S45" s="26">
        <f t="shared" ref="S45" si="37">R45*Q45</f>
        <v>1.7108450000000002</v>
      </c>
      <c r="T45" s="27"/>
      <c r="U45" s="30">
        <f t="shared" si="1"/>
        <v>0</v>
      </c>
      <c r="V45" s="31">
        <f t="shared" si="2"/>
        <v>0</v>
      </c>
      <c r="X45" s="55">
        <f>0.64*$X$55+0.18*$X$56+0.18*$X$57</f>
        <v>0.10214000000000001</v>
      </c>
      <c r="Y45" s="54">
        <f>$F$18*(1+X74)-$F$18</f>
        <v>16.75</v>
      </c>
      <c r="Z45" s="26">
        <f t="shared" ref="Z45" si="38">Y45*X45</f>
        <v>1.7108450000000002</v>
      </c>
      <c r="AA45" s="27"/>
      <c r="AB45" s="30">
        <f t="shared" si="3"/>
        <v>0</v>
      </c>
      <c r="AC45" s="31">
        <f t="shared" si="4"/>
        <v>0</v>
      </c>
      <c r="AE45" s="55">
        <f>0.64*$AE$55+0.18*$AE$56+0.18*$AE$57</f>
        <v>0.10214000000000001</v>
      </c>
      <c r="AF45" s="54">
        <f>$F$18*(1+AE74)-$F$18</f>
        <v>16.75</v>
      </c>
      <c r="AG45" s="26">
        <f t="shared" ref="AG45" si="39">AF45*AE45</f>
        <v>1.7108450000000002</v>
      </c>
      <c r="AH45" s="27"/>
      <c r="AI45" s="30">
        <f t="shared" si="5"/>
        <v>0</v>
      </c>
      <c r="AJ45" s="31">
        <f t="shared" si="6"/>
        <v>0</v>
      </c>
      <c r="AL45" s="55">
        <f>0.64*$AL$55+0.18*$AL$56+0.18*$AL$57</f>
        <v>0.10214000000000001</v>
      </c>
      <c r="AM45" s="54">
        <f>$F$18*(1+AL74)-$F$18</f>
        <v>16.75</v>
      </c>
      <c r="AN45" s="26">
        <f t="shared" ref="AN45" si="40">AM45*AL45</f>
        <v>1.7108450000000002</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24.019379999999998</v>
      </c>
      <c r="I47" s="40"/>
      <c r="J47" s="59"/>
      <c r="K47" s="61"/>
      <c r="L47" s="60">
        <f>SUM(L40:L46)+L39</f>
        <v>24.289517499999999</v>
      </c>
      <c r="M47" s="40"/>
      <c r="N47" s="43">
        <f t="shared" ref="N47:N65" si="41">L47-H47</f>
        <v>0.27013750000000059</v>
      </c>
      <c r="O47" s="44">
        <f t="shared" si="27"/>
        <v>1.1246647498811402E-2</v>
      </c>
      <c r="Q47" s="59"/>
      <c r="R47" s="61"/>
      <c r="S47" s="60">
        <f>SUM(S40:S46)+S39</f>
        <v>26.6670175</v>
      </c>
      <c r="T47" s="40"/>
      <c r="U47" s="43">
        <f t="shared" si="1"/>
        <v>2.3775000000000013</v>
      </c>
      <c r="V47" s="44">
        <f t="shared" si="2"/>
        <v>9.7881730256683827E-2</v>
      </c>
      <c r="X47" s="59"/>
      <c r="Y47" s="61"/>
      <c r="Z47" s="60">
        <f>SUM(Z40:Z46)+Z39</f>
        <v>28.2570175</v>
      </c>
      <c r="AA47" s="40"/>
      <c r="AB47" s="43">
        <f t="shared" si="3"/>
        <v>1.5899999999999999</v>
      </c>
      <c r="AC47" s="44">
        <f t="shared" si="4"/>
        <v>5.9624215568913917E-2</v>
      </c>
      <c r="AE47" s="59"/>
      <c r="AF47" s="61"/>
      <c r="AG47" s="60">
        <f>SUM(AG40:AG46)+AG39</f>
        <v>29.6470175</v>
      </c>
      <c r="AH47" s="40"/>
      <c r="AI47" s="43">
        <f t="shared" si="5"/>
        <v>1.3900000000000006</v>
      </c>
      <c r="AJ47" s="44">
        <f t="shared" si="6"/>
        <v>4.9191320350776599E-2</v>
      </c>
      <c r="AL47" s="59"/>
      <c r="AM47" s="61"/>
      <c r="AN47" s="60">
        <f>SUM(AN40:AN46)+AN39</f>
        <v>30.547017500000003</v>
      </c>
      <c r="AO47" s="40"/>
      <c r="AP47" s="43">
        <f t="shared" si="7"/>
        <v>0.90000000000000213</v>
      </c>
      <c r="AQ47" s="44">
        <f t="shared" si="8"/>
        <v>3.0357185170481384E-2</v>
      </c>
    </row>
    <row r="48" spans="2:43" x14ac:dyDescent="0.2">
      <c r="B48" s="27" t="s">
        <v>39</v>
      </c>
      <c r="C48" s="27"/>
      <c r="D48" s="62" t="s">
        <v>30</v>
      </c>
      <c r="E48" s="63"/>
      <c r="F48" s="28">
        <v>7.7000000000000002E-3</v>
      </c>
      <c r="G48" s="64">
        <f>F18*(1+F74)</f>
        <v>517.9</v>
      </c>
      <c r="H48" s="26">
        <f>G48*F48</f>
        <v>3.9878299999999998</v>
      </c>
      <c r="I48" s="27"/>
      <c r="J48" s="28">
        <v>7.7000000000000002E-3</v>
      </c>
      <c r="K48" s="65">
        <f>F18*(1+J74)</f>
        <v>516.75</v>
      </c>
      <c r="L48" s="26">
        <f>K48*J48</f>
        <v>3.9789750000000002</v>
      </c>
      <c r="M48" s="27"/>
      <c r="N48" s="30">
        <f t="shared" si="41"/>
        <v>-8.8549999999996132E-3</v>
      </c>
      <c r="O48" s="31">
        <f t="shared" si="27"/>
        <v>-2.2205058891676963E-3</v>
      </c>
      <c r="Q48" s="28">
        <f>+J48</f>
        <v>7.7000000000000002E-3</v>
      </c>
      <c r="R48" s="65">
        <f>$F$18*(1+Q74)</f>
        <v>516.75</v>
      </c>
      <c r="S48" s="26">
        <f>R48*Q48</f>
        <v>3.9789750000000002</v>
      </c>
      <c r="T48" s="27"/>
      <c r="U48" s="30">
        <f t="shared" si="1"/>
        <v>0</v>
      </c>
      <c r="V48" s="31">
        <f t="shared" si="2"/>
        <v>0</v>
      </c>
      <c r="X48" s="28">
        <f>+Q48</f>
        <v>7.7000000000000002E-3</v>
      </c>
      <c r="Y48" s="65">
        <f>$F$18*(1+X74)</f>
        <v>516.75</v>
      </c>
      <c r="Z48" s="26">
        <f>Y48*X48</f>
        <v>3.9789750000000002</v>
      </c>
      <c r="AA48" s="27"/>
      <c r="AB48" s="30">
        <f t="shared" si="3"/>
        <v>0</v>
      </c>
      <c r="AC48" s="31">
        <f t="shared" si="4"/>
        <v>0</v>
      </c>
      <c r="AE48" s="28">
        <f>+X48</f>
        <v>7.7000000000000002E-3</v>
      </c>
      <c r="AF48" s="65">
        <f>$F$18*(1+AE74)</f>
        <v>516.75</v>
      </c>
      <c r="AG48" s="26">
        <f>AF48*AE48</f>
        <v>3.9789750000000002</v>
      </c>
      <c r="AH48" s="27"/>
      <c r="AI48" s="30">
        <f t="shared" si="5"/>
        <v>0</v>
      </c>
      <c r="AJ48" s="31">
        <f t="shared" si="6"/>
        <v>0</v>
      </c>
      <c r="AL48" s="28">
        <f>+AE48</f>
        <v>7.7000000000000002E-3</v>
      </c>
      <c r="AM48" s="65">
        <f>$F$18*(1+AL74)</f>
        <v>516.75</v>
      </c>
      <c r="AN48" s="26">
        <f>AM48*AL48</f>
        <v>3.9789750000000002</v>
      </c>
      <c r="AO48" s="27"/>
      <c r="AP48" s="30">
        <f t="shared" si="7"/>
        <v>0</v>
      </c>
      <c r="AQ48" s="31">
        <f t="shared" si="8"/>
        <v>0</v>
      </c>
    </row>
    <row r="49" spans="2:43" ht="25.5" x14ac:dyDescent="0.2">
      <c r="B49" s="66" t="s">
        <v>40</v>
      </c>
      <c r="C49" s="27"/>
      <c r="D49" s="62" t="s">
        <v>30</v>
      </c>
      <c r="E49" s="63"/>
      <c r="F49" s="28">
        <v>4.1999999999999997E-3</v>
      </c>
      <c r="G49" s="64">
        <f>G48</f>
        <v>517.9</v>
      </c>
      <c r="H49" s="26">
        <f>G49*F49</f>
        <v>2.1751799999999997</v>
      </c>
      <c r="I49" s="27"/>
      <c r="J49" s="28">
        <v>4.1999999999999997E-3</v>
      </c>
      <c r="K49" s="65">
        <f>K48</f>
        <v>516.75</v>
      </c>
      <c r="L49" s="26">
        <f>K49*J49</f>
        <v>2.17035</v>
      </c>
      <c r="M49" s="27"/>
      <c r="N49" s="30">
        <f t="shared" si="41"/>
        <v>-4.8299999999996679E-3</v>
      </c>
      <c r="O49" s="31">
        <f t="shared" si="27"/>
        <v>-2.2205058891676408E-3</v>
      </c>
      <c r="Q49" s="28">
        <f>+J49</f>
        <v>4.1999999999999997E-3</v>
      </c>
      <c r="R49" s="65">
        <f>R48</f>
        <v>516.75</v>
      </c>
      <c r="S49" s="26">
        <f>R49*Q49</f>
        <v>2.17035</v>
      </c>
      <c r="T49" s="27"/>
      <c r="U49" s="30">
        <f t="shared" si="1"/>
        <v>0</v>
      </c>
      <c r="V49" s="31">
        <f t="shared" si="2"/>
        <v>0</v>
      </c>
      <c r="X49" s="28">
        <f>+Q49</f>
        <v>4.1999999999999997E-3</v>
      </c>
      <c r="Y49" s="65">
        <f>Y48</f>
        <v>516.75</v>
      </c>
      <c r="Z49" s="26">
        <f>Y49*X49</f>
        <v>2.17035</v>
      </c>
      <c r="AA49" s="27"/>
      <c r="AB49" s="30">
        <f t="shared" si="3"/>
        <v>0</v>
      </c>
      <c r="AC49" s="31">
        <f t="shared" si="4"/>
        <v>0</v>
      </c>
      <c r="AE49" s="28">
        <f>+X49</f>
        <v>4.1999999999999997E-3</v>
      </c>
      <c r="AF49" s="65">
        <f>AF48</f>
        <v>516.75</v>
      </c>
      <c r="AG49" s="26">
        <f>AF49*AE49</f>
        <v>2.17035</v>
      </c>
      <c r="AH49" s="27"/>
      <c r="AI49" s="30">
        <f t="shared" si="5"/>
        <v>0</v>
      </c>
      <c r="AJ49" s="31">
        <f t="shared" si="6"/>
        <v>0</v>
      </c>
      <c r="AL49" s="28">
        <f>+AE49</f>
        <v>4.1999999999999997E-3</v>
      </c>
      <c r="AM49" s="65">
        <f>AM48</f>
        <v>516.75</v>
      </c>
      <c r="AN49" s="26">
        <f>AM49*AL49</f>
        <v>2.17035</v>
      </c>
      <c r="AO49" s="27"/>
      <c r="AP49" s="30">
        <f t="shared" si="7"/>
        <v>0</v>
      </c>
      <c r="AQ49" s="31">
        <f t="shared" si="8"/>
        <v>0</v>
      </c>
    </row>
    <row r="50" spans="2:43" ht="25.5" x14ac:dyDescent="0.2">
      <c r="B50" s="56" t="s">
        <v>41</v>
      </c>
      <c r="C50" s="35"/>
      <c r="D50" s="35"/>
      <c r="E50" s="35"/>
      <c r="F50" s="67"/>
      <c r="G50" s="59"/>
      <c r="H50" s="60">
        <f>SUM(H47:H49)</f>
        <v>30.182389999999998</v>
      </c>
      <c r="I50" s="68"/>
      <c r="J50" s="69"/>
      <c r="K50" s="70"/>
      <c r="L50" s="60">
        <f>SUM(L47:L49)</f>
        <v>30.4388425</v>
      </c>
      <c r="M50" s="68"/>
      <c r="N50" s="43">
        <f t="shared" si="41"/>
        <v>0.25645250000000175</v>
      </c>
      <c r="O50" s="44">
        <f t="shared" si="27"/>
        <v>8.4967592029657618E-3</v>
      </c>
      <c r="Q50" s="69"/>
      <c r="R50" s="70"/>
      <c r="S50" s="60">
        <f>SUM(S47:S49)</f>
        <v>32.816342499999998</v>
      </c>
      <c r="T50" s="68"/>
      <c r="U50" s="43">
        <f t="shared" si="1"/>
        <v>2.3774999999999977</v>
      </c>
      <c r="V50" s="44">
        <f t="shared" si="2"/>
        <v>7.8107437889597731E-2</v>
      </c>
      <c r="X50" s="69"/>
      <c r="Y50" s="70"/>
      <c r="Z50" s="60">
        <f>SUM(Z47:Z49)</f>
        <v>34.406342500000001</v>
      </c>
      <c r="AA50" s="68"/>
      <c r="AB50" s="43">
        <f t="shared" si="3"/>
        <v>1.5900000000000034</v>
      </c>
      <c r="AC50" s="44">
        <f t="shared" si="4"/>
        <v>4.8451468959406538E-2</v>
      </c>
      <c r="AE50" s="69"/>
      <c r="AF50" s="70"/>
      <c r="AG50" s="60">
        <f>SUM(AG47:AG49)</f>
        <v>35.796342500000002</v>
      </c>
      <c r="AH50" s="68"/>
      <c r="AI50" s="43">
        <f t="shared" si="5"/>
        <v>1.3900000000000006</v>
      </c>
      <c r="AJ50" s="44">
        <f t="shared" si="6"/>
        <v>4.0399528081196089E-2</v>
      </c>
      <c r="AL50" s="69"/>
      <c r="AM50" s="70"/>
      <c r="AN50" s="60">
        <f>SUM(AN47:AN49)</f>
        <v>36.6963425</v>
      </c>
      <c r="AO50" s="68"/>
      <c r="AP50" s="43">
        <f t="shared" si="7"/>
        <v>0.89999999999999858</v>
      </c>
      <c r="AQ50" s="44">
        <f t="shared" si="8"/>
        <v>2.5142233455834169E-2</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516.75</v>
      </c>
      <c r="L51" s="73">
        <f t="shared" ref="L51:L57" si="43">K51*J51</f>
        <v>2.2737000000000003</v>
      </c>
      <c r="M51" s="27"/>
      <c r="N51" s="30">
        <f t="shared" si="41"/>
        <v>-5.0599999999998424E-3</v>
      </c>
      <c r="O51" s="74">
        <f t="shared" si="27"/>
        <v>-2.2205058891677236E-3</v>
      </c>
      <c r="Q51" s="72">
        <f>+J51</f>
        <v>4.4000000000000003E-3</v>
      </c>
      <c r="R51" s="65">
        <f>R49</f>
        <v>516.75</v>
      </c>
      <c r="S51" s="73">
        <f t="shared" ref="S51:S57" si="44">R51*Q51</f>
        <v>2.2737000000000003</v>
      </c>
      <c r="T51" s="27"/>
      <c r="U51" s="30">
        <f t="shared" si="1"/>
        <v>0</v>
      </c>
      <c r="V51" s="74">
        <f t="shared" si="2"/>
        <v>0</v>
      </c>
      <c r="X51" s="72">
        <f>+Q51</f>
        <v>4.4000000000000003E-3</v>
      </c>
      <c r="Y51" s="65">
        <f>Y49</f>
        <v>516.75</v>
      </c>
      <c r="Z51" s="73">
        <f t="shared" ref="Z51:Z57" si="45">Y51*X51</f>
        <v>2.2737000000000003</v>
      </c>
      <c r="AA51" s="27"/>
      <c r="AB51" s="30">
        <f t="shared" si="3"/>
        <v>0</v>
      </c>
      <c r="AC51" s="74">
        <f t="shared" si="4"/>
        <v>0</v>
      </c>
      <c r="AE51" s="72">
        <f>+X51</f>
        <v>4.4000000000000003E-3</v>
      </c>
      <c r="AF51" s="65">
        <f>AF49</f>
        <v>516.75</v>
      </c>
      <c r="AG51" s="73">
        <f t="shared" ref="AG51:AG57" si="46">AF51*AE51</f>
        <v>2.2737000000000003</v>
      </c>
      <c r="AH51" s="27"/>
      <c r="AI51" s="30">
        <f t="shared" si="5"/>
        <v>0</v>
      </c>
      <c r="AJ51" s="74">
        <f t="shared" si="6"/>
        <v>0</v>
      </c>
      <c r="AL51" s="72">
        <f>+AE51</f>
        <v>4.4000000000000003E-3</v>
      </c>
      <c r="AM51" s="65">
        <f>AM49</f>
        <v>516.75</v>
      </c>
      <c r="AN51" s="73">
        <f t="shared" ref="AN51:AN57" si="47">AM51*AL51</f>
        <v>2.2737000000000003</v>
      </c>
      <c r="AO51" s="27"/>
      <c r="AP51" s="30">
        <f t="shared" si="7"/>
        <v>0</v>
      </c>
      <c r="AQ51" s="74">
        <f t="shared" si="8"/>
        <v>0</v>
      </c>
    </row>
    <row r="52" spans="2:43" ht="25.5" x14ac:dyDescent="0.2">
      <c r="B52" s="71" t="s">
        <v>43</v>
      </c>
      <c r="C52" s="21"/>
      <c r="D52" s="22" t="s">
        <v>30</v>
      </c>
      <c r="E52" s="23"/>
      <c r="F52" s="72">
        <v>1.2999999999999999E-3</v>
      </c>
      <c r="G52" s="64">
        <f>G49</f>
        <v>517.9</v>
      </c>
      <c r="H52" s="73">
        <f t="shared" si="42"/>
        <v>0.67326999999999992</v>
      </c>
      <c r="I52" s="27"/>
      <c r="J52" s="72">
        <v>1.2999999999999999E-3</v>
      </c>
      <c r="K52" s="65">
        <f>K49</f>
        <v>516.75</v>
      </c>
      <c r="L52" s="73">
        <f t="shared" si="43"/>
        <v>0.67177500000000001</v>
      </c>
      <c r="M52" s="27"/>
      <c r="N52" s="30">
        <f t="shared" si="41"/>
        <v>-1.4949999999999131E-3</v>
      </c>
      <c r="O52" s="74">
        <f t="shared" si="27"/>
        <v>-2.2205058891676642E-3</v>
      </c>
      <c r="Q52" s="72">
        <f>+J52</f>
        <v>1.2999999999999999E-3</v>
      </c>
      <c r="R52" s="65">
        <f>R49</f>
        <v>516.75</v>
      </c>
      <c r="S52" s="73">
        <f t="shared" si="44"/>
        <v>0.67177500000000001</v>
      </c>
      <c r="T52" s="27"/>
      <c r="U52" s="30">
        <f t="shared" si="1"/>
        <v>0</v>
      </c>
      <c r="V52" s="74">
        <f t="shared" si="2"/>
        <v>0</v>
      </c>
      <c r="X52" s="72">
        <f>+Q52</f>
        <v>1.2999999999999999E-3</v>
      </c>
      <c r="Y52" s="65">
        <f>Y49</f>
        <v>516.75</v>
      </c>
      <c r="Z52" s="73">
        <f t="shared" si="45"/>
        <v>0.67177500000000001</v>
      </c>
      <c r="AA52" s="27"/>
      <c r="AB52" s="30">
        <f t="shared" si="3"/>
        <v>0</v>
      </c>
      <c r="AC52" s="74">
        <f t="shared" si="4"/>
        <v>0</v>
      </c>
      <c r="AE52" s="72">
        <f>+X52</f>
        <v>1.2999999999999999E-3</v>
      </c>
      <c r="AF52" s="65">
        <f>AF49</f>
        <v>516.75</v>
      </c>
      <c r="AG52" s="73">
        <f t="shared" si="46"/>
        <v>0.67177500000000001</v>
      </c>
      <c r="AH52" s="27"/>
      <c r="AI52" s="30">
        <f t="shared" si="5"/>
        <v>0</v>
      </c>
      <c r="AJ52" s="74">
        <f t="shared" si="6"/>
        <v>0</v>
      </c>
      <c r="AL52" s="72">
        <f>+AE52</f>
        <v>1.2999999999999999E-3</v>
      </c>
      <c r="AM52" s="65">
        <f>AM49</f>
        <v>516.75</v>
      </c>
      <c r="AN52" s="73">
        <f t="shared" si="47"/>
        <v>0.67177500000000001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v>
      </c>
      <c r="H54" s="73">
        <f t="shared" si="42"/>
        <v>3.47</v>
      </c>
      <c r="I54" s="27"/>
      <c r="J54" s="72">
        <f>+F54</f>
        <v>6.94E-3</v>
      </c>
      <c r="K54" s="76">
        <f>$F$18</f>
        <v>500</v>
      </c>
      <c r="L54" s="73">
        <f t="shared" si="43"/>
        <v>3.47</v>
      </c>
      <c r="M54" s="27"/>
      <c r="N54" s="30">
        <f t="shared" si="41"/>
        <v>0</v>
      </c>
      <c r="O54" s="74">
        <f t="shared" si="27"/>
        <v>0</v>
      </c>
      <c r="Q54" s="72">
        <f>+J54</f>
        <v>6.94E-3</v>
      </c>
      <c r="R54" s="76">
        <f>$F$18</f>
        <v>500</v>
      </c>
      <c r="S54" s="73">
        <f t="shared" si="44"/>
        <v>3.47</v>
      </c>
      <c r="T54" s="27"/>
      <c r="U54" s="30">
        <f t="shared" si="1"/>
        <v>0</v>
      </c>
      <c r="V54" s="74">
        <f t="shared" si="2"/>
        <v>0</v>
      </c>
      <c r="X54" s="72">
        <f>+Q54</f>
        <v>6.94E-3</v>
      </c>
      <c r="Y54" s="76">
        <f>$F$18</f>
        <v>500</v>
      </c>
      <c r="Z54" s="73">
        <f t="shared" si="45"/>
        <v>3.47</v>
      </c>
      <c r="AA54" s="27"/>
      <c r="AB54" s="30">
        <f t="shared" si="3"/>
        <v>0</v>
      </c>
      <c r="AC54" s="74">
        <f t="shared" si="4"/>
        <v>0</v>
      </c>
      <c r="AE54" s="72">
        <f>+X54</f>
        <v>6.94E-3</v>
      </c>
      <c r="AF54" s="76">
        <f>$F$18</f>
        <v>500</v>
      </c>
      <c r="AG54" s="73">
        <f t="shared" si="46"/>
        <v>3.47</v>
      </c>
      <c r="AH54" s="27"/>
      <c r="AI54" s="30">
        <f t="shared" si="5"/>
        <v>0</v>
      </c>
      <c r="AJ54" s="74">
        <f t="shared" si="6"/>
        <v>0</v>
      </c>
      <c r="AL54" s="72">
        <f>+AE54</f>
        <v>6.94E-3</v>
      </c>
      <c r="AM54" s="76">
        <f>$F$18</f>
        <v>500</v>
      </c>
      <c r="AN54" s="73">
        <f t="shared" si="47"/>
        <v>3.47</v>
      </c>
      <c r="AO54" s="27"/>
      <c r="AP54" s="30">
        <f t="shared" si="7"/>
        <v>0</v>
      </c>
      <c r="AQ54" s="74">
        <f t="shared" si="8"/>
        <v>0</v>
      </c>
    </row>
    <row r="55" spans="2:43" x14ac:dyDescent="0.2">
      <c r="B55" s="49" t="s">
        <v>46</v>
      </c>
      <c r="C55" s="21"/>
      <c r="D55" s="22"/>
      <c r="E55" s="23"/>
      <c r="F55" s="72">
        <v>0.08</v>
      </c>
      <c r="G55" s="77">
        <f>0.64*$F$18</f>
        <v>320</v>
      </c>
      <c r="H55" s="73">
        <f t="shared" si="42"/>
        <v>25.6</v>
      </c>
      <c r="I55" s="27"/>
      <c r="J55" s="72">
        <v>0.08</v>
      </c>
      <c r="K55" s="77">
        <f>$G$55</f>
        <v>320</v>
      </c>
      <c r="L55" s="73">
        <f t="shared" si="43"/>
        <v>25.6</v>
      </c>
      <c r="M55" s="27"/>
      <c r="N55" s="30">
        <f t="shared" si="41"/>
        <v>0</v>
      </c>
      <c r="O55" s="74">
        <f t="shared" si="27"/>
        <v>0</v>
      </c>
      <c r="Q55" s="72">
        <v>0.08</v>
      </c>
      <c r="R55" s="77">
        <f>$G$55</f>
        <v>320</v>
      </c>
      <c r="S55" s="73">
        <f t="shared" si="44"/>
        <v>25.6</v>
      </c>
      <c r="T55" s="27"/>
      <c r="U55" s="30">
        <f t="shared" si="1"/>
        <v>0</v>
      </c>
      <c r="V55" s="74">
        <f t="shared" si="2"/>
        <v>0</v>
      </c>
      <c r="X55" s="72">
        <v>0.08</v>
      </c>
      <c r="Y55" s="77">
        <f>$G$55</f>
        <v>320</v>
      </c>
      <c r="Z55" s="73">
        <f t="shared" si="45"/>
        <v>25.6</v>
      </c>
      <c r="AA55" s="27"/>
      <c r="AB55" s="30">
        <f t="shared" si="3"/>
        <v>0</v>
      </c>
      <c r="AC55" s="74">
        <f t="shared" si="4"/>
        <v>0</v>
      </c>
      <c r="AE55" s="72">
        <v>0.08</v>
      </c>
      <c r="AF55" s="77">
        <f>$G$55</f>
        <v>320</v>
      </c>
      <c r="AG55" s="73">
        <f t="shared" si="46"/>
        <v>25.6</v>
      </c>
      <c r="AH55" s="27"/>
      <c r="AI55" s="30">
        <f t="shared" si="5"/>
        <v>0</v>
      </c>
      <c r="AJ55" s="74">
        <f t="shared" si="6"/>
        <v>0</v>
      </c>
      <c r="AL55" s="72">
        <v>0.08</v>
      </c>
      <c r="AM55" s="77">
        <f>$G$55</f>
        <v>320</v>
      </c>
      <c r="AN55" s="73">
        <f t="shared" si="47"/>
        <v>25.6</v>
      </c>
      <c r="AO55" s="27"/>
      <c r="AP55" s="30">
        <f t="shared" si="7"/>
        <v>0</v>
      </c>
      <c r="AQ55" s="74">
        <f t="shared" si="8"/>
        <v>0</v>
      </c>
    </row>
    <row r="56" spans="2:43" x14ac:dyDescent="0.2">
      <c r="B56" s="49" t="s">
        <v>47</v>
      </c>
      <c r="C56" s="21"/>
      <c r="D56" s="22"/>
      <c r="E56" s="23"/>
      <c r="F56" s="72">
        <v>0.122</v>
      </c>
      <c r="G56" s="77">
        <f>0.18*$F$18</f>
        <v>90</v>
      </c>
      <c r="H56" s="73">
        <f t="shared" si="42"/>
        <v>10.98</v>
      </c>
      <c r="I56" s="27"/>
      <c r="J56" s="72">
        <v>0.122</v>
      </c>
      <c r="K56" s="77">
        <f>$G$56</f>
        <v>90</v>
      </c>
      <c r="L56" s="73">
        <f t="shared" si="43"/>
        <v>10.98</v>
      </c>
      <c r="M56" s="27"/>
      <c r="N56" s="30">
        <f t="shared" si="41"/>
        <v>0</v>
      </c>
      <c r="O56" s="74">
        <f t="shared" si="27"/>
        <v>0</v>
      </c>
      <c r="Q56" s="72">
        <v>0.122</v>
      </c>
      <c r="R56" s="77">
        <f>$G$56</f>
        <v>90</v>
      </c>
      <c r="S56" s="73">
        <f t="shared" si="44"/>
        <v>10.98</v>
      </c>
      <c r="T56" s="27"/>
      <c r="U56" s="30">
        <f t="shared" si="1"/>
        <v>0</v>
      </c>
      <c r="V56" s="74">
        <f t="shared" si="2"/>
        <v>0</v>
      </c>
      <c r="X56" s="72">
        <v>0.122</v>
      </c>
      <c r="Y56" s="77">
        <f>$G$56</f>
        <v>90</v>
      </c>
      <c r="Z56" s="73">
        <f t="shared" si="45"/>
        <v>10.98</v>
      </c>
      <c r="AA56" s="27"/>
      <c r="AB56" s="30">
        <f t="shared" si="3"/>
        <v>0</v>
      </c>
      <c r="AC56" s="74">
        <f t="shared" si="4"/>
        <v>0</v>
      </c>
      <c r="AE56" s="72">
        <v>0.122</v>
      </c>
      <c r="AF56" s="77">
        <f>$G$56</f>
        <v>90</v>
      </c>
      <c r="AG56" s="73">
        <f t="shared" si="46"/>
        <v>10.98</v>
      </c>
      <c r="AH56" s="27"/>
      <c r="AI56" s="30">
        <f t="shared" si="5"/>
        <v>0</v>
      </c>
      <c r="AJ56" s="74">
        <f t="shared" si="6"/>
        <v>0</v>
      </c>
      <c r="AL56" s="72">
        <v>0.122</v>
      </c>
      <c r="AM56" s="77">
        <f>$G$56</f>
        <v>90</v>
      </c>
      <c r="AN56" s="73">
        <f t="shared" si="47"/>
        <v>10.98</v>
      </c>
      <c r="AO56" s="27"/>
      <c r="AP56" s="30">
        <f t="shared" si="7"/>
        <v>0</v>
      </c>
      <c r="AQ56" s="74">
        <f t="shared" si="8"/>
        <v>0</v>
      </c>
    </row>
    <row r="57" spans="2:43" x14ac:dyDescent="0.2">
      <c r="B57" s="11" t="s">
        <v>48</v>
      </c>
      <c r="C57" s="21"/>
      <c r="D57" s="22"/>
      <c r="E57" s="23"/>
      <c r="F57" s="72">
        <v>0.161</v>
      </c>
      <c r="G57" s="77">
        <f>0.18*$F$18</f>
        <v>90</v>
      </c>
      <c r="H57" s="73">
        <f t="shared" si="42"/>
        <v>14.49</v>
      </c>
      <c r="I57" s="27"/>
      <c r="J57" s="72">
        <v>0.161</v>
      </c>
      <c r="K57" s="77">
        <f>$G$57</f>
        <v>90</v>
      </c>
      <c r="L57" s="73">
        <f t="shared" si="43"/>
        <v>14.49</v>
      </c>
      <c r="M57" s="27"/>
      <c r="N57" s="30">
        <f t="shared" si="41"/>
        <v>0</v>
      </c>
      <c r="O57" s="74">
        <f t="shared" si="27"/>
        <v>0</v>
      </c>
      <c r="Q57" s="72">
        <v>0.161</v>
      </c>
      <c r="R57" s="77">
        <f>$G$57</f>
        <v>90</v>
      </c>
      <c r="S57" s="73">
        <f t="shared" si="44"/>
        <v>14.49</v>
      </c>
      <c r="T57" s="27"/>
      <c r="U57" s="30">
        <f t="shared" si="1"/>
        <v>0</v>
      </c>
      <c r="V57" s="74">
        <f t="shared" si="2"/>
        <v>0</v>
      </c>
      <c r="X57" s="72">
        <v>0.161</v>
      </c>
      <c r="Y57" s="77">
        <f>$G$57</f>
        <v>90</v>
      </c>
      <c r="Z57" s="73">
        <f t="shared" si="45"/>
        <v>14.49</v>
      </c>
      <c r="AA57" s="27"/>
      <c r="AB57" s="30">
        <f t="shared" si="3"/>
        <v>0</v>
      </c>
      <c r="AC57" s="74">
        <f t="shared" si="4"/>
        <v>0</v>
      </c>
      <c r="AE57" s="72">
        <v>0.161</v>
      </c>
      <c r="AF57" s="77">
        <f>$G$57</f>
        <v>90</v>
      </c>
      <c r="AG57" s="73">
        <f t="shared" si="46"/>
        <v>14.49</v>
      </c>
      <c r="AH57" s="27"/>
      <c r="AI57" s="30">
        <f t="shared" si="5"/>
        <v>0</v>
      </c>
      <c r="AJ57" s="74">
        <f t="shared" si="6"/>
        <v>0</v>
      </c>
      <c r="AL57" s="72">
        <v>0.161</v>
      </c>
      <c r="AM57" s="77">
        <f>$G$57</f>
        <v>90</v>
      </c>
      <c r="AN57" s="73">
        <f t="shared" si="47"/>
        <v>14.49</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500</v>
      </c>
      <c r="H58" s="73">
        <f>G58*F58</f>
        <v>47</v>
      </c>
      <c r="I58" s="83"/>
      <c r="J58" s="72">
        <v>9.4E-2</v>
      </c>
      <c r="K58" s="82">
        <f>$G$58</f>
        <v>500</v>
      </c>
      <c r="L58" s="73">
        <f>K58*J58</f>
        <v>47</v>
      </c>
      <c r="M58" s="83"/>
      <c r="N58" s="84">
        <f t="shared" si="41"/>
        <v>0</v>
      </c>
      <c r="O58" s="74">
        <f t="shared" si="27"/>
        <v>0</v>
      </c>
      <c r="Q58" s="72">
        <v>9.4E-2</v>
      </c>
      <c r="R58" s="82">
        <f>$G$58</f>
        <v>500</v>
      </c>
      <c r="S58" s="73">
        <f>R58*Q58</f>
        <v>47</v>
      </c>
      <c r="T58" s="83"/>
      <c r="U58" s="84">
        <f t="shared" si="1"/>
        <v>0</v>
      </c>
      <c r="V58" s="74">
        <f t="shared" si="2"/>
        <v>0</v>
      </c>
      <c r="X58" s="72">
        <v>9.4E-2</v>
      </c>
      <c r="Y58" s="82">
        <f>$G$58</f>
        <v>500</v>
      </c>
      <c r="Z58" s="73">
        <f>Y58*X58</f>
        <v>47</v>
      </c>
      <c r="AA58" s="83"/>
      <c r="AB58" s="84">
        <f t="shared" si="3"/>
        <v>0</v>
      </c>
      <c r="AC58" s="74">
        <f t="shared" si="4"/>
        <v>0</v>
      </c>
      <c r="AE58" s="72">
        <v>9.4E-2</v>
      </c>
      <c r="AF58" s="82">
        <f>$G$58</f>
        <v>500</v>
      </c>
      <c r="AG58" s="73">
        <f>AF58*AE58</f>
        <v>47</v>
      </c>
      <c r="AH58" s="83"/>
      <c r="AI58" s="84">
        <f t="shared" si="5"/>
        <v>0</v>
      </c>
      <c r="AJ58" s="74">
        <f t="shared" si="6"/>
        <v>0</v>
      </c>
      <c r="AL58" s="72">
        <v>9.4E-2</v>
      </c>
      <c r="AM58" s="82">
        <f>$G$58</f>
        <v>500</v>
      </c>
      <c r="AN58" s="73">
        <f>AM58*AL58</f>
        <v>47</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87.924419999999998</v>
      </c>
      <c r="I61" s="100"/>
      <c r="J61" s="101"/>
      <c r="K61" s="101"/>
      <c r="L61" s="99">
        <f>SUM(L51:L57,L50)</f>
        <v>88.174317500000001</v>
      </c>
      <c r="M61" s="102"/>
      <c r="N61" s="103">
        <f t="shared" ref="N61" si="48">L61-H61</f>
        <v>0.24989750000000299</v>
      </c>
      <c r="O61" s="104">
        <f t="shared" ref="O61" si="49">IF((H61)=0,"",(N61/H61))</f>
        <v>2.8421853678420967E-3</v>
      </c>
      <c r="Q61" s="101"/>
      <c r="R61" s="101"/>
      <c r="S61" s="103">
        <f>SUM(S51:S57,S50)</f>
        <v>90.551817499999999</v>
      </c>
      <c r="T61" s="102"/>
      <c r="U61" s="103">
        <f t="shared" si="1"/>
        <v>2.3774999999999977</v>
      </c>
      <c r="V61" s="104">
        <f>IF((L61)=0,"",(U61/L61))</f>
        <v>2.6963633713410911E-2</v>
      </c>
      <c r="X61" s="101"/>
      <c r="Y61" s="101"/>
      <c r="Z61" s="103">
        <f>SUM(Z51:Z57,Z50)</f>
        <v>92.141817500000002</v>
      </c>
      <c r="AA61" s="102"/>
      <c r="AB61" s="103">
        <f t="shared" si="3"/>
        <v>1.5900000000000034</v>
      </c>
      <c r="AC61" s="104">
        <f>IF((S61)=0,"",(AB61/S61))</f>
        <v>1.755900702931781E-2</v>
      </c>
      <c r="AE61" s="101"/>
      <c r="AF61" s="101"/>
      <c r="AG61" s="103">
        <f>SUM(AG51:AG57,AG50)</f>
        <v>93.531817500000002</v>
      </c>
      <c r="AH61" s="102"/>
      <c r="AI61" s="103">
        <f t="shared" ref="AI61:AI65" si="50">AG61-Z61</f>
        <v>1.3900000000000006</v>
      </c>
      <c r="AJ61" s="104">
        <f>IF((Z61)=0,"",(AI61/Z61))</f>
        <v>1.5085441526047612E-2</v>
      </c>
      <c r="AL61" s="101"/>
      <c r="AM61" s="101"/>
      <c r="AN61" s="103">
        <f>SUM(AN51:AN57,AN50)</f>
        <v>94.431817499999994</v>
      </c>
      <c r="AO61" s="102"/>
      <c r="AP61" s="103">
        <f t="shared" ref="AP61:AP65" si="51">AN61-AG61</f>
        <v>0.89999999999999147</v>
      </c>
      <c r="AQ61" s="104">
        <f>IF((AG61)=0,"",(AP61/AG61))</f>
        <v>9.622394005120145E-3</v>
      </c>
    </row>
    <row r="62" spans="2:43" x14ac:dyDescent="0.2">
      <c r="B62" s="105" t="s">
        <v>52</v>
      </c>
      <c r="C62" s="21"/>
      <c r="D62" s="21"/>
      <c r="E62" s="21"/>
      <c r="F62" s="106">
        <v>0.13</v>
      </c>
      <c r="G62" s="107"/>
      <c r="H62" s="108">
        <f>H61*F62</f>
        <v>11.430174600000001</v>
      </c>
      <c r="I62" s="109"/>
      <c r="J62" s="110">
        <v>0.13</v>
      </c>
      <c r="K62" s="109"/>
      <c r="L62" s="111">
        <f>L61*J62</f>
        <v>11.462661275</v>
      </c>
      <c r="M62" s="112"/>
      <c r="N62" s="113">
        <f t="shared" si="41"/>
        <v>3.2486674999999465E-2</v>
      </c>
      <c r="O62" s="114">
        <f t="shared" si="27"/>
        <v>2.8421853678420156E-3</v>
      </c>
      <c r="Q62" s="110">
        <v>0.13</v>
      </c>
      <c r="R62" s="109"/>
      <c r="S62" s="111">
        <f>S61*Q62</f>
        <v>11.771736275</v>
      </c>
      <c r="T62" s="112"/>
      <c r="U62" s="113">
        <f t="shared" si="1"/>
        <v>0.30907499999999999</v>
      </c>
      <c r="V62" s="114">
        <f t="shared" ref="V62:V71" si="52">IF((L62)=0,"",(U62/L62))</f>
        <v>2.6963633713410935E-2</v>
      </c>
      <c r="X62" s="110">
        <v>0.13</v>
      </c>
      <c r="Y62" s="109"/>
      <c r="Z62" s="111">
        <f>Z61*X62</f>
        <v>11.978436275</v>
      </c>
      <c r="AA62" s="112"/>
      <c r="AB62" s="113">
        <f t="shared" si="3"/>
        <v>0.20669999999999966</v>
      </c>
      <c r="AC62" s="114">
        <f t="shared" ref="AC62:AC71" si="53">IF((S62)=0,"",(AB62/S62))</f>
        <v>1.7559007029317741E-2</v>
      </c>
      <c r="AE62" s="110">
        <v>0.13</v>
      </c>
      <c r="AF62" s="109"/>
      <c r="AG62" s="111">
        <f>AG61*AE62</f>
        <v>12.159136275000002</v>
      </c>
      <c r="AH62" s="112"/>
      <c r="AI62" s="113">
        <f t="shared" si="50"/>
        <v>0.18070000000000164</v>
      </c>
      <c r="AJ62" s="114">
        <f t="shared" ref="AJ62:AJ71" si="54">IF((Z62)=0,"",(AI62/Z62))</f>
        <v>1.5085441526047743E-2</v>
      </c>
      <c r="AL62" s="110">
        <v>0.13</v>
      </c>
      <c r="AM62" s="109"/>
      <c r="AN62" s="111">
        <f>AN61*AL62</f>
        <v>12.276136274999999</v>
      </c>
      <c r="AO62" s="112"/>
      <c r="AP62" s="113">
        <f t="shared" si="51"/>
        <v>0.11699999999999733</v>
      </c>
      <c r="AQ62" s="114">
        <f t="shared" ref="AQ62:AQ71" si="55">IF((AG62)=0,"",(AP62/AG62))</f>
        <v>9.6223940051200149E-3</v>
      </c>
    </row>
    <row r="63" spans="2:43" x14ac:dyDescent="0.2">
      <c r="B63" s="115" t="s">
        <v>53</v>
      </c>
      <c r="C63" s="21"/>
      <c r="D63" s="21"/>
      <c r="E63" s="21"/>
      <c r="F63" s="116"/>
      <c r="G63" s="107"/>
      <c r="H63" s="108">
        <f>H61+H62</f>
        <v>99.354594599999999</v>
      </c>
      <c r="I63" s="109"/>
      <c r="J63" s="109"/>
      <c r="K63" s="109"/>
      <c r="L63" s="111">
        <f>L61+L62</f>
        <v>99.636978775000003</v>
      </c>
      <c r="M63" s="112"/>
      <c r="N63" s="113">
        <f t="shared" si="41"/>
        <v>0.28238417500000423</v>
      </c>
      <c r="O63" s="114">
        <f t="shared" si="27"/>
        <v>2.842185367842105E-3</v>
      </c>
      <c r="Q63" s="109"/>
      <c r="R63" s="109"/>
      <c r="S63" s="111">
        <f>S61+S62</f>
        <v>102.32355377499999</v>
      </c>
      <c r="T63" s="112"/>
      <c r="U63" s="113">
        <f t="shared" si="1"/>
        <v>2.6865749999999906</v>
      </c>
      <c r="V63" s="114">
        <f t="shared" si="52"/>
        <v>2.6963633713410842E-2</v>
      </c>
      <c r="X63" s="109"/>
      <c r="Y63" s="109"/>
      <c r="Z63" s="111">
        <f>Z61+Z62</f>
        <v>104.12025377500001</v>
      </c>
      <c r="AA63" s="112"/>
      <c r="AB63" s="113">
        <f t="shared" si="3"/>
        <v>1.7967000000000155</v>
      </c>
      <c r="AC63" s="114">
        <f t="shared" si="53"/>
        <v>1.7559007029317925E-2</v>
      </c>
      <c r="AE63" s="109"/>
      <c r="AF63" s="109"/>
      <c r="AG63" s="111">
        <f>AG61+AG62</f>
        <v>105.690953775</v>
      </c>
      <c r="AH63" s="112"/>
      <c r="AI63" s="113">
        <f t="shared" si="50"/>
        <v>1.570699999999988</v>
      </c>
      <c r="AJ63" s="114">
        <f t="shared" si="54"/>
        <v>1.508544152604749E-2</v>
      </c>
      <c r="AL63" s="109"/>
      <c r="AM63" s="109"/>
      <c r="AN63" s="111">
        <f>AN61+AN62</f>
        <v>106.70795377499999</v>
      </c>
      <c r="AO63" s="112"/>
      <c r="AP63" s="113">
        <f t="shared" si="51"/>
        <v>1.0169999999999959</v>
      </c>
      <c r="AQ63" s="114">
        <f t="shared" si="55"/>
        <v>9.6223940051201971E-3</v>
      </c>
    </row>
    <row r="64" spans="2:43" ht="15.75" customHeight="1" x14ac:dyDescent="0.2">
      <c r="B64" s="268" t="s">
        <v>54</v>
      </c>
      <c r="C64" s="268"/>
      <c r="D64" s="268"/>
      <c r="E64" s="21"/>
      <c r="F64" s="116"/>
      <c r="G64" s="107"/>
      <c r="H64" s="117">
        <f>ROUND(-H63*10%,2)</f>
        <v>-9.94</v>
      </c>
      <c r="I64" s="109"/>
      <c r="J64" s="109"/>
      <c r="K64" s="109"/>
      <c r="L64" s="118">
        <f>ROUND(-L63*10%,2)</f>
        <v>-9.9600000000000009</v>
      </c>
      <c r="M64" s="112"/>
      <c r="N64" s="118">
        <f t="shared" si="41"/>
        <v>-2.000000000000135E-2</v>
      </c>
      <c r="O64" s="119">
        <f t="shared" si="27"/>
        <v>2.0120724346077818E-3</v>
      </c>
      <c r="Q64" s="109"/>
      <c r="R64" s="109"/>
      <c r="S64" s="118">
        <f>ROUND(-S63*10%,2)</f>
        <v>-10.23</v>
      </c>
      <c r="T64" s="112"/>
      <c r="U64" s="118">
        <f t="shared" si="1"/>
        <v>-0.26999999999999957</v>
      </c>
      <c r="V64" s="119">
        <f t="shared" si="52"/>
        <v>2.7108433734939714E-2</v>
      </c>
      <c r="X64" s="109"/>
      <c r="Y64" s="109"/>
      <c r="Z64" s="118">
        <f>ROUND(-Z63*10%,2)</f>
        <v>-10.41</v>
      </c>
      <c r="AA64" s="112"/>
      <c r="AB64" s="118">
        <f t="shared" si="3"/>
        <v>-0.17999999999999972</v>
      </c>
      <c r="AC64" s="119">
        <f t="shared" si="53"/>
        <v>1.7595307917888534E-2</v>
      </c>
      <c r="AE64" s="109"/>
      <c r="AF64" s="109"/>
      <c r="AG64" s="118">
        <f>ROUND(-AG63*10%,2)</f>
        <v>-10.57</v>
      </c>
      <c r="AH64" s="112"/>
      <c r="AI64" s="118">
        <f t="shared" si="50"/>
        <v>-0.16000000000000014</v>
      </c>
      <c r="AJ64" s="119">
        <f t="shared" si="54"/>
        <v>1.5369836695485124E-2</v>
      </c>
      <c r="AL64" s="109"/>
      <c r="AM64" s="109"/>
      <c r="AN64" s="118">
        <f>ROUND(-AN63*10%,2)</f>
        <v>-10.67</v>
      </c>
      <c r="AO64" s="112"/>
      <c r="AP64" s="118">
        <f t="shared" si="51"/>
        <v>-9.9999999999999645E-2</v>
      </c>
      <c r="AQ64" s="119">
        <f t="shared" si="55"/>
        <v>9.4607379375590949E-3</v>
      </c>
    </row>
    <row r="65" spans="1:43" ht="13.5" thickBot="1" x14ac:dyDescent="0.25">
      <c r="B65" s="269" t="s">
        <v>55</v>
      </c>
      <c r="C65" s="269"/>
      <c r="D65" s="269"/>
      <c r="E65" s="120"/>
      <c r="F65" s="121"/>
      <c r="G65" s="122"/>
      <c r="H65" s="123">
        <f>H63+H64</f>
        <v>89.414594600000001</v>
      </c>
      <c r="I65" s="124"/>
      <c r="J65" s="124"/>
      <c r="K65" s="124"/>
      <c r="L65" s="125">
        <f>L63+L64</f>
        <v>89.676978775000009</v>
      </c>
      <c r="M65" s="126"/>
      <c r="N65" s="127">
        <f t="shared" si="41"/>
        <v>0.26238417500000821</v>
      </c>
      <c r="O65" s="128">
        <f t="shared" si="27"/>
        <v>2.934466975707881E-3</v>
      </c>
      <c r="Q65" s="124"/>
      <c r="R65" s="124"/>
      <c r="S65" s="125">
        <f>S63+S64</f>
        <v>92.09355377499999</v>
      </c>
      <c r="T65" s="126"/>
      <c r="U65" s="127">
        <f t="shared" si="1"/>
        <v>2.4165749999999804</v>
      </c>
      <c r="V65" s="128">
        <f t="shared" si="52"/>
        <v>2.694755145646888E-2</v>
      </c>
      <c r="X65" s="124"/>
      <c r="Y65" s="124"/>
      <c r="Z65" s="125">
        <f>Z63+Z64</f>
        <v>93.710253775000012</v>
      </c>
      <c r="AA65" s="126"/>
      <c r="AB65" s="127">
        <f t="shared" si="3"/>
        <v>1.6167000000000229</v>
      </c>
      <c r="AC65" s="128">
        <f t="shared" si="53"/>
        <v>1.7554974628842018E-2</v>
      </c>
      <c r="AE65" s="124"/>
      <c r="AF65" s="124"/>
      <c r="AG65" s="125">
        <f>AG63+AG64</f>
        <v>95.120953775000004</v>
      </c>
      <c r="AH65" s="126"/>
      <c r="AI65" s="127">
        <f t="shared" si="50"/>
        <v>1.4106999999999914</v>
      </c>
      <c r="AJ65" s="128">
        <f t="shared" si="54"/>
        <v>1.5053848892428646E-2</v>
      </c>
      <c r="AL65" s="124"/>
      <c r="AM65" s="124"/>
      <c r="AN65" s="125">
        <f>AN63+AN64</f>
        <v>96.037953774999991</v>
      </c>
      <c r="AO65" s="126"/>
      <c r="AP65" s="127">
        <f t="shared" si="51"/>
        <v>0.91699999999998738</v>
      </c>
      <c r="AQ65" s="128">
        <f t="shared" si="55"/>
        <v>9.6403574986124278E-3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83.854420000000005</v>
      </c>
      <c r="I67" s="140"/>
      <c r="J67" s="141"/>
      <c r="K67" s="141"/>
      <c r="L67" s="139">
        <f>SUM(L58:L59,L50,L51:L54)</f>
        <v>84.104317499999993</v>
      </c>
      <c r="M67" s="142"/>
      <c r="N67" s="143">
        <f t="shared" ref="N67:N71" si="56">L67-H67</f>
        <v>0.24989749999998878</v>
      </c>
      <c r="O67" s="104">
        <f t="shared" ref="O67:O71" si="57">IF((H67)=0,"",(N67/H67))</f>
        <v>2.9801350960389299E-3</v>
      </c>
      <c r="Q67" s="141"/>
      <c r="R67" s="141"/>
      <c r="S67" s="143">
        <f>SUM(S58:S59,S50,S51:S54)</f>
        <v>86.481817499999991</v>
      </c>
      <c r="T67" s="142"/>
      <c r="U67" s="143">
        <f t="shared" si="1"/>
        <v>2.3774999999999977</v>
      </c>
      <c r="V67" s="104">
        <f t="shared" si="52"/>
        <v>2.826846552794389E-2</v>
      </c>
      <c r="X67" s="141"/>
      <c r="Y67" s="141"/>
      <c r="Z67" s="143">
        <f>SUM(Z58:Z59,Z50,Z51:Z54)</f>
        <v>88.071817499999995</v>
      </c>
      <c r="AA67" s="142"/>
      <c r="AB67" s="143">
        <f t="shared" si="3"/>
        <v>1.5900000000000034</v>
      </c>
      <c r="AC67" s="104">
        <f t="shared" si="53"/>
        <v>1.8385367536939236E-2</v>
      </c>
      <c r="AE67" s="141"/>
      <c r="AF67" s="141"/>
      <c r="AG67" s="143">
        <f>SUM(AG58:AG59,AG50,AG51:AG54)</f>
        <v>89.461817500000009</v>
      </c>
      <c r="AH67" s="142"/>
      <c r="AI67" s="143">
        <f t="shared" ref="AI67:AI71" si="58">AG67-Z67</f>
        <v>1.3900000000000148</v>
      </c>
      <c r="AJ67" s="104">
        <f t="shared" si="54"/>
        <v>1.5782574261057062E-2</v>
      </c>
      <c r="AL67" s="141"/>
      <c r="AM67" s="141"/>
      <c r="AN67" s="143">
        <f>SUM(AN58:AN59,AN50,AN51:AN54)</f>
        <v>90.361817500000001</v>
      </c>
      <c r="AO67" s="142"/>
      <c r="AP67" s="143">
        <f t="shared" ref="AP67:AP71" si="59">AN67-AG67</f>
        <v>0.89999999999999147</v>
      </c>
      <c r="AQ67" s="104">
        <f t="shared" si="55"/>
        <v>1.0060157787426926E-2</v>
      </c>
    </row>
    <row r="68" spans="1:43" s="85" customFormat="1" x14ac:dyDescent="0.2">
      <c r="B68" s="144" t="s">
        <v>52</v>
      </c>
      <c r="C68" s="79"/>
      <c r="D68" s="79"/>
      <c r="E68" s="79"/>
      <c r="F68" s="145">
        <v>0.13</v>
      </c>
      <c r="G68" s="138"/>
      <c r="H68" s="146">
        <f>H67*F68</f>
        <v>10.901074600000001</v>
      </c>
      <c r="I68" s="147"/>
      <c r="J68" s="148">
        <v>0.13</v>
      </c>
      <c r="K68" s="149"/>
      <c r="L68" s="150">
        <f>L67*J68</f>
        <v>10.933561274999999</v>
      </c>
      <c r="M68" s="151"/>
      <c r="N68" s="152">
        <f t="shared" si="56"/>
        <v>3.2486674999997689E-2</v>
      </c>
      <c r="O68" s="114">
        <f t="shared" si="57"/>
        <v>2.9801350960388514E-3</v>
      </c>
      <c r="Q68" s="148">
        <v>0.13</v>
      </c>
      <c r="R68" s="149"/>
      <c r="S68" s="150">
        <f>S67*Q68</f>
        <v>11.242636274999999</v>
      </c>
      <c r="T68" s="151"/>
      <c r="U68" s="152">
        <f t="shared" si="1"/>
        <v>0.30907499999999999</v>
      </c>
      <c r="V68" s="114">
        <f t="shared" si="52"/>
        <v>2.8268465527943914E-2</v>
      </c>
      <c r="X68" s="148">
        <v>0.13</v>
      </c>
      <c r="Y68" s="149"/>
      <c r="Z68" s="150">
        <f>Z67*X68</f>
        <v>11.449336275</v>
      </c>
      <c r="AA68" s="151"/>
      <c r="AB68" s="152">
        <f t="shared" si="3"/>
        <v>0.20670000000000144</v>
      </c>
      <c r="AC68" s="114">
        <f t="shared" si="53"/>
        <v>1.8385367536939326E-2</v>
      </c>
      <c r="AE68" s="148">
        <v>0.13</v>
      </c>
      <c r="AF68" s="149"/>
      <c r="AG68" s="150">
        <f>AG67*AE68</f>
        <v>11.630036275000002</v>
      </c>
      <c r="AH68" s="151"/>
      <c r="AI68" s="152">
        <f t="shared" si="58"/>
        <v>0.18070000000000164</v>
      </c>
      <c r="AJ68" s="114">
        <f t="shared" si="54"/>
        <v>1.5782574261057034E-2</v>
      </c>
      <c r="AL68" s="148">
        <v>0.13</v>
      </c>
      <c r="AM68" s="149"/>
      <c r="AN68" s="150">
        <f>AN67*AL68</f>
        <v>11.747036275000001</v>
      </c>
      <c r="AO68" s="151"/>
      <c r="AP68" s="152">
        <f t="shared" si="59"/>
        <v>0.1169999999999991</v>
      </c>
      <c r="AQ68" s="114">
        <f t="shared" si="55"/>
        <v>1.0060157787426943E-2</v>
      </c>
    </row>
    <row r="69" spans="1:43" s="85" customFormat="1" x14ac:dyDescent="0.2">
      <c r="B69" s="153" t="s">
        <v>53</v>
      </c>
      <c r="C69" s="79"/>
      <c r="D69" s="79"/>
      <c r="E69" s="79"/>
      <c r="F69" s="154"/>
      <c r="G69" s="155"/>
      <c r="H69" s="146">
        <f>H67+H68</f>
        <v>94.755494600000006</v>
      </c>
      <c r="I69" s="147"/>
      <c r="J69" s="147"/>
      <c r="K69" s="147"/>
      <c r="L69" s="150">
        <f>L67+L68</f>
        <v>95.037878774999996</v>
      </c>
      <c r="M69" s="151"/>
      <c r="N69" s="152">
        <f t="shared" si="56"/>
        <v>0.28238417499999002</v>
      </c>
      <c r="O69" s="114">
        <f t="shared" si="57"/>
        <v>2.9801350960389585E-3</v>
      </c>
      <c r="Q69" s="147"/>
      <c r="R69" s="147"/>
      <c r="S69" s="150">
        <f>S67+S68</f>
        <v>97.724453774999986</v>
      </c>
      <c r="T69" s="151"/>
      <c r="U69" s="152">
        <f t="shared" si="1"/>
        <v>2.6865749999999906</v>
      </c>
      <c r="V69" s="114">
        <f t="shared" si="52"/>
        <v>2.8268465527943817E-2</v>
      </c>
      <c r="X69" s="147"/>
      <c r="Y69" s="147"/>
      <c r="Z69" s="150">
        <f>Z67+Z68</f>
        <v>99.521153774999988</v>
      </c>
      <c r="AA69" s="151"/>
      <c r="AB69" s="152">
        <f t="shared" si="3"/>
        <v>1.7967000000000013</v>
      </c>
      <c r="AC69" s="114">
        <f t="shared" si="53"/>
        <v>1.8385367536939212E-2</v>
      </c>
      <c r="AE69" s="147"/>
      <c r="AF69" s="147"/>
      <c r="AG69" s="150">
        <f>AG67+AG68</f>
        <v>101.091853775</v>
      </c>
      <c r="AH69" s="151"/>
      <c r="AI69" s="152">
        <f t="shared" si="58"/>
        <v>1.5707000000000164</v>
      </c>
      <c r="AJ69" s="114">
        <f t="shared" si="54"/>
        <v>1.5782574261057059E-2</v>
      </c>
      <c r="AL69" s="147"/>
      <c r="AM69" s="147"/>
      <c r="AN69" s="150">
        <f>AN67+AN68</f>
        <v>102.108853775</v>
      </c>
      <c r="AO69" s="151"/>
      <c r="AP69" s="152">
        <f t="shared" si="59"/>
        <v>1.0169999999999959</v>
      </c>
      <c r="AQ69" s="114">
        <f t="shared" si="55"/>
        <v>1.0060157787426981E-2</v>
      </c>
    </row>
    <row r="70" spans="1:43" s="85" customFormat="1" ht="15.75" customHeight="1" x14ac:dyDescent="0.2">
      <c r="B70" s="270" t="s">
        <v>54</v>
      </c>
      <c r="C70" s="270"/>
      <c r="D70" s="270"/>
      <c r="E70" s="79"/>
      <c r="F70" s="154"/>
      <c r="G70" s="155"/>
      <c r="H70" s="156">
        <f>ROUND(-H69*10%,2)</f>
        <v>-9.48</v>
      </c>
      <c r="I70" s="147"/>
      <c r="J70" s="147"/>
      <c r="K70" s="147"/>
      <c r="L70" s="118">
        <f>ROUND(-L69*10%,2)</f>
        <v>-9.5</v>
      </c>
      <c r="M70" s="151"/>
      <c r="N70" s="157">
        <f t="shared" si="56"/>
        <v>-1.9999999999999574E-2</v>
      </c>
      <c r="O70" s="119">
        <f t="shared" si="57"/>
        <v>2.1097046413501657E-3</v>
      </c>
      <c r="Q70" s="147"/>
      <c r="R70" s="147"/>
      <c r="S70" s="118">
        <f>ROUND(-S69*10%,2)</f>
        <v>-9.77</v>
      </c>
      <c r="T70" s="151"/>
      <c r="U70" s="157">
        <f t="shared" si="1"/>
        <v>-0.26999999999999957</v>
      </c>
      <c r="V70" s="119">
        <f t="shared" si="52"/>
        <v>2.8421052631578902E-2</v>
      </c>
      <c r="X70" s="147"/>
      <c r="Y70" s="147"/>
      <c r="Z70" s="118">
        <f>ROUND(-Z69*10%,2)</f>
        <v>-9.9499999999999993</v>
      </c>
      <c r="AA70" s="151"/>
      <c r="AB70" s="157">
        <f t="shared" si="3"/>
        <v>-0.17999999999999972</v>
      </c>
      <c r="AC70" s="119">
        <f t="shared" si="53"/>
        <v>1.8423746161719521E-2</v>
      </c>
      <c r="AE70" s="147"/>
      <c r="AF70" s="147"/>
      <c r="AG70" s="118">
        <f>ROUND(-AG69*10%,2)</f>
        <v>-10.11</v>
      </c>
      <c r="AH70" s="151"/>
      <c r="AI70" s="157">
        <f t="shared" si="58"/>
        <v>-0.16000000000000014</v>
      </c>
      <c r="AJ70" s="119">
        <f t="shared" si="54"/>
        <v>1.6080402010050267E-2</v>
      </c>
      <c r="AL70" s="147"/>
      <c r="AM70" s="147"/>
      <c r="AN70" s="118">
        <f>ROUND(-AN69*10%,2)</f>
        <v>-10.210000000000001</v>
      </c>
      <c r="AO70" s="151"/>
      <c r="AP70" s="157">
        <f t="shared" si="59"/>
        <v>-0.10000000000000142</v>
      </c>
      <c r="AQ70" s="119">
        <f t="shared" si="55"/>
        <v>9.8911968348171543E-3</v>
      </c>
    </row>
    <row r="71" spans="1:43" s="85" customFormat="1" ht="13.5" thickBot="1" x14ac:dyDescent="0.25">
      <c r="B71" s="267" t="s">
        <v>57</v>
      </c>
      <c r="C71" s="267"/>
      <c r="D71" s="267"/>
      <c r="E71" s="158"/>
      <c r="F71" s="159"/>
      <c r="G71" s="160"/>
      <c r="H71" s="161">
        <f>SUM(H69:H70)</f>
        <v>85.275494600000002</v>
      </c>
      <c r="I71" s="162"/>
      <c r="J71" s="162"/>
      <c r="K71" s="162"/>
      <c r="L71" s="163">
        <f>SUM(L69:L70)</f>
        <v>85.537878774999996</v>
      </c>
      <c r="M71" s="164"/>
      <c r="N71" s="165">
        <f t="shared" si="56"/>
        <v>0.262384174999994</v>
      </c>
      <c r="O71" s="166">
        <f t="shared" si="57"/>
        <v>3.0769000664347245E-3</v>
      </c>
      <c r="Q71" s="162"/>
      <c r="R71" s="162"/>
      <c r="S71" s="163">
        <f>SUM(S69:S70)</f>
        <v>87.95445377499999</v>
      </c>
      <c r="T71" s="164"/>
      <c r="U71" s="165">
        <f t="shared" si="1"/>
        <v>2.4165749999999946</v>
      </c>
      <c r="V71" s="166">
        <f t="shared" si="52"/>
        <v>2.8251518913119021E-2</v>
      </c>
      <c r="X71" s="162"/>
      <c r="Y71" s="162"/>
      <c r="Z71" s="163">
        <f>SUM(Z69:Z70)</f>
        <v>89.571153774999985</v>
      </c>
      <c r="AA71" s="164"/>
      <c r="AB71" s="165">
        <f t="shared" si="3"/>
        <v>1.6166999999999945</v>
      </c>
      <c r="AC71" s="166">
        <f t="shared" si="53"/>
        <v>1.8381104430888095E-2</v>
      </c>
      <c r="AE71" s="162"/>
      <c r="AF71" s="162"/>
      <c r="AG71" s="163">
        <f>SUM(AG69:AG70)</f>
        <v>90.981853775000005</v>
      </c>
      <c r="AH71" s="164"/>
      <c r="AI71" s="165">
        <f t="shared" si="58"/>
        <v>1.4107000000000198</v>
      </c>
      <c r="AJ71" s="166">
        <f t="shared" si="54"/>
        <v>1.5749490104187507E-2</v>
      </c>
      <c r="AL71" s="162"/>
      <c r="AM71" s="162"/>
      <c r="AN71" s="163">
        <f>SUM(AN69:AN70)</f>
        <v>91.898853774999992</v>
      </c>
      <c r="AO71" s="164"/>
      <c r="AP71" s="165">
        <f t="shared" si="59"/>
        <v>0.91699999999998738</v>
      </c>
      <c r="AQ71" s="166">
        <f t="shared" si="55"/>
        <v>1.0078932907519638E-2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8"/>
  <sheetViews>
    <sheetView showGridLines="0" view="pageBreakPreview" topLeftCell="A4" zoomScale="60" zoomScaleNormal="85" workbookViewId="0">
      <pane xSplit="5" ySplit="19" topLeftCell="H23" activePane="bottomRight" state="frozen"/>
      <selection activeCell="E72" sqref="E72"/>
      <selection pane="topRight" activeCell="E72" sqref="E72"/>
      <selection pane="bottomLeft" activeCell="E72" sqref="E72"/>
      <selection pane="bottomRight" activeCell="L29" sqref="L2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800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+'Res (100)'!F23</f>
        <v>9.67</v>
      </c>
      <c r="G23" s="25">
        <v>1</v>
      </c>
      <c r="H23" s="232">
        <f>G23*F23</f>
        <v>9.67</v>
      </c>
      <c r="I23" s="27"/>
      <c r="J23" s="24">
        <f>+'Res (100)'!J23</f>
        <v>12.96</v>
      </c>
      <c r="K23" s="29">
        <v>1</v>
      </c>
      <c r="L23" s="232">
        <f>K23*J23</f>
        <v>12.96</v>
      </c>
      <c r="M23" s="27"/>
      <c r="N23" s="233">
        <f>L23-H23</f>
        <v>3.2900000000000009</v>
      </c>
      <c r="O23" s="31">
        <f>IF((H23)=0,"",(N23/H23))</f>
        <v>0.34022750775594635</v>
      </c>
      <c r="Q23" s="24">
        <f>+'Res (100)'!Q23</f>
        <v>16.579999999999998</v>
      </c>
      <c r="R23" s="29">
        <v>1</v>
      </c>
      <c r="S23" s="26">
        <f>R23*Q23</f>
        <v>16.579999999999998</v>
      </c>
      <c r="T23" s="27"/>
      <c r="U23" s="30">
        <f>S23-L23</f>
        <v>3.6199999999999974</v>
      </c>
      <c r="V23" s="31">
        <f>IF((L23)=0,"",(U23/L23))</f>
        <v>0.27932098765432078</v>
      </c>
      <c r="X23" s="24">
        <f>+'Res (100)'!X23</f>
        <v>20.47</v>
      </c>
      <c r="Y23" s="29">
        <v>1</v>
      </c>
      <c r="Z23" s="26">
        <f>Y23*X23</f>
        <v>20.47</v>
      </c>
      <c r="AA23" s="27"/>
      <c r="AB23" s="30">
        <f>Z23-S23</f>
        <v>3.8900000000000006</v>
      </c>
      <c r="AC23" s="31">
        <f>IF((S23)=0,"",(AB23/S23))</f>
        <v>0.23462002412545241</v>
      </c>
      <c r="AE23" s="24">
        <f>+'Res (100)'!AE23</f>
        <v>24.41</v>
      </c>
      <c r="AF23" s="29">
        <v>1</v>
      </c>
      <c r="AG23" s="26">
        <f>AF23*AE23</f>
        <v>24.41</v>
      </c>
      <c r="AH23" s="27"/>
      <c r="AI23" s="30">
        <f>AG23-Z23</f>
        <v>3.9400000000000013</v>
      </c>
      <c r="AJ23" s="31">
        <f>IF((Z23)=0,"",(AI23/Z23))</f>
        <v>0.19247679531021014</v>
      </c>
      <c r="AL23" s="24">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800</v>
      </c>
      <c r="H29" s="232">
        <f t="shared" si="0"/>
        <v>18.72</v>
      </c>
      <c r="I29" s="27"/>
      <c r="J29" s="24">
        <f>+'Res (100)'!J29</f>
        <v>1.9300000000000001E-2</v>
      </c>
      <c r="K29" s="25">
        <f>$F$18</f>
        <v>800</v>
      </c>
      <c r="L29" s="232">
        <f t="shared" si="9"/>
        <v>15.440000000000001</v>
      </c>
      <c r="M29" s="27"/>
      <c r="N29" s="233">
        <f t="shared" si="10"/>
        <v>-3.2799999999999976</v>
      </c>
      <c r="O29" s="31">
        <f t="shared" si="11"/>
        <v>-0.17521367521367509</v>
      </c>
      <c r="Q29" s="24">
        <f>+'Res (100)'!Q29</f>
        <v>1.5100000000000001E-2</v>
      </c>
      <c r="R29" s="25">
        <f>$F$18</f>
        <v>800</v>
      </c>
      <c r="S29" s="26">
        <f t="shared" si="12"/>
        <v>12.08</v>
      </c>
      <c r="T29" s="27"/>
      <c r="U29" s="30">
        <f t="shared" si="1"/>
        <v>-3.3600000000000012</v>
      </c>
      <c r="V29" s="31">
        <f t="shared" si="2"/>
        <v>-0.21761658031088088</v>
      </c>
      <c r="X29" s="24">
        <f>+'Res (100)'!X29</f>
        <v>1.0500000000000001E-2</v>
      </c>
      <c r="Y29" s="25">
        <f>$F$18</f>
        <v>800</v>
      </c>
      <c r="Z29" s="26">
        <f t="shared" si="13"/>
        <v>8.4</v>
      </c>
      <c r="AA29" s="27"/>
      <c r="AB29" s="30">
        <f t="shared" si="3"/>
        <v>-3.6799999999999997</v>
      </c>
      <c r="AC29" s="31">
        <f t="shared" si="4"/>
        <v>-0.30463576158940397</v>
      </c>
      <c r="AE29" s="24">
        <f>+'Res (100)'!AE29</f>
        <v>5.4000000000000003E-3</v>
      </c>
      <c r="AF29" s="25">
        <f>$F$18</f>
        <v>800</v>
      </c>
      <c r="AG29" s="26">
        <f t="shared" si="14"/>
        <v>4.32</v>
      </c>
      <c r="AH29" s="27"/>
      <c r="AI29" s="30">
        <f t="shared" si="5"/>
        <v>-4.08</v>
      </c>
      <c r="AJ29" s="31">
        <f t="shared" si="6"/>
        <v>-0.48571428571428571</v>
      </c>
      <c r="AL29" s="24">
        <f>+'Res (100)'!AL29</f>
        <v>0</v>
      </c>
      <c r="AM29" s="25">
        <f>$F$18</f>
        <v>800</v>
      </c>
      <c r="AN29" s="26">
        <f t="shared" si="15"/>
        <v>0</v>
      </c>
      <c r="AO29" s="27"/>
      <c r="AP29" s="30">
        <f t="shared" si="7"/>
        <v>-4.32</v>
      </c>
      <c r="AQ29" s="31">
        <f t="shared" si="8"/>
        <v>-1</v>
      </c>
    </row>
    <row r="30" spans="2:43" x14ac:dyDescent="0.2">
      <c r="B30" s="21" t="s">
        <v>31</v>
      </c>
      <c r="C30" s="21"/>
      <c r="D30" s="22"/>
      <c r="E30" s="23"/>
      <c r="F30" s="24"/>
      <c r="G30" s="25">
        <f t="shared" ref="G30" si="16">$F$18</f>
        <v>800</v>
      </c>
      <c r="H30" s="26">
        <f t="shared" si="0"/>
        <v>0</v>
      </c>
      <c r="I30" s="27"/>
      <c r="J30" s="24"/>
      <c r="K30" s="25">
        <f t="shared" ref="K30:K38" si="17">$F$18</f>
        <v>800</v>
      </c>
      <c r="L30" s="26">
        <f t="shared" si="9"/>
        <v>0</v>
      </c>
      <c r="M30" s="27"/>
      <c r="N30" s="30">
        <f t="shared" si="10"/>
        <v>0</v>
      </c>
      <c r="O30" s="31" t="str">
        <f t="shared" si="11"/>
        <v/>
      </c>
      <c r="Q30" s="24"/>
      <c r="R30" s="25">
        <f t="shared" ref="R30:R38" si="18">$F$18</f>
        <v>800</v>
      </c>
      <c r="S30" s="26">
        <f t="shared" si="12"/>
        <v>0</v>
      </c>
      <c r="T30" s="27"/>
      <c r="U30" s="30">
        <f t="shared" si="1"/>
        <v>0</v>
      </c>
      <c r="V30" s="31" t="str">
        <f t="shared" si="2"/>
        <v/>
      </c>
      <c r="X30" s="24"/>
      <c r="Y30" s="25">
        <f t="shared" ref="Y30:Y38" si="19">$F$18</f>
        <v>800</v>
      </c>
      <c r="Z30" s="26">
        <f t="shared" si="13"/>
        <v>0</v>
      </c>
      <c r="AA30" s="27"/>
      <c r="AB30" s="30">
        <f t="shared" si="3"/>
        <v>0</v>
      </c>
      <c r="AC30" s="31" t="str">
        <f t="shared" si="4"/>
        <v/>
      </c>
      <c r="AE30" s="24"/>
      <c r="AF30" s="25">
        <f t="shared" ref="AF30:AF38" si="20">$F$18</f>
        <v>800</v>
      </c>
      <c r="AG30" s="26">
        <f t="shared" si="14"/>
        <v>0</v>
      </c>
      <c r="AH30" s="27"/>
      <c r="AI30" s="30">
        <f t="shared" si="5"/>
        <v>0</v>
      </c>
      <c r="AJ30" s="31" t="str">
        <f t="shared" si="6"/>
        <v/>
      </c>
      <c r="AL30" s="24"/>
      <c r="AM30" s="25">
        <f t="shared" ref="AM30:AM38" si="21">$F$18</f>
        <v>800</v>
      </c>
      <c r="AN30" s="26">
        <f t="shared" si="15"/>
        <v>0</v>
      </c>
      <c r="AO30" s="27"/>
      <c r="AP30" s="30">
        <f t="shared" si="7"/>
        <v>0</v>
      </c>
      <c r="AQ30" s="31" t="str">
        <f t="shared" si="8"/>
        <v/>
      </c>
    </row>
    <row r="31" spans="2:43" x14ac:dyDescent="0.2">
      <c r="B31" s="21" t="s">
        <v>32</v>
      </c>
      <c r="C31" s="21"/>
      <c r="D31" s="22" t="s">
        <v>30</v>
      </c>
      <c r="E31" s="23"/>
      <c r="F31" s="24">
        <f>+'Res (100)'!F31</f>
        <v>0</v>
      </c>
      <c r="G31" s="25">
        <f>$F$18</f>
        <v>800</v>
      </c>
      <c r="H31" s="26">
        <f t="shared" si="0"/>
        <v>0</v>
      </c>
      <c r="I31" s="27"/>
      <c r="J31" s="52">
        <f>+'Res (100)'!J31</f>
        <v>-2.0000000000000002E-5</v>
      </c>
      <c r="K31" s="25">
        <f t="shared" si="17"/>
        <v>800</v>
      </c>
      <c r="L31" s="26">
        <f t="shared" si="9"/>
        <v>-1.6E-2</v>
      </c>
      <c r="M31" s="27"/>
      <c r="N31" s="30">
        <f t="shared" si="10"/>
        <v>-1.6E-2</v>
      </c>
      <c r="O31" s="31" t="str">
        <f t="shared" si="11"/>
        <v/>
      </c>
      <c r="Q31" s="24">
        <f>+'Res (100)'!Q31</f>
        <v>0</v>
      </c>
      <c r="R31" s="25">
        <f t="shared" si="18"/>
        <v>800</v>
      </c>
      <c r="S31" s="26">
        <f t="shared" si="12"/>
        <v>0</v>
      </c>
      <c r="T31" s="27"/>
      <c r="U31" s="30">
        <f t="shared" si="1"/>
        <v>1.6E-2</v>
      </c>
      <c r="V31" s="31">
        <f t="shared" si="2"/>
        <v>-1</v>
      </c>
      <c r="X31" s="24">
        <f>+'Res (100)'!X31</f>
        <v>0</v>
      </c>
      <c r="Y31" s="25">
        <f t="shared" si="19"/>
        <v>800</v>
      </c>
      <c r="Z31" s="26">
        <f t="shared" si="13"/>
        <v>0</v>
      </c>
      <c r="AA31" s="27"/>
      <c r="AB31" s="30">
        <f t="shared" si="3"/>
        <v>0</v>
      </c>
      <c r="AC31" s="31" t="str">
        <f t="shared" si="4"/>
        <v/>
      </c>
      <c r="AE31" s="24">
        <f>+'Res (100)'!AE31</f>
        <v>0</v>
      </c>
      <c r="AF31" s="25">
        <f t="shared" si="20"/>
        <v>800</v>
      </c>
      <c r="AG31" s="26">
        <f t="shared" si="14"/>
        <v>0</v>
      </c>
      <c r="AH31" s="27"/>
      <c r="AI31" s="30">
        <f t="shared" si="5"/>
        <v>0</v>
      </c>
      <c r="AJ31" s="31" t="str">
        <f t="shared" si="6"/>
        <v/>
      </c>
      <c r="AL31" s="24">
        <f>+'Res (100)'!AL31</f>
        <v>0</v>
      </c>
      <c r="AM31" s="25">
        <f t="shared" si="21"/>
        <v>800</v>
      </c>
      <c r="AN31" s="26">
        <f t="shared" si="15"/>
        <v>0</v>
      </c>
      <c r="AO31" s="27"/>
      <c r="AP31" s="30">
        <f t="shared" si="7"/>
        <v>0</v>
      </c>
      <c r="AQ31" s="31" t="str">
        <f t="shared" si="8"/>
        <v/>
      </c>
    </row>
    <row r="32" spans="2:43" x14ac:dyDescent="0.2">
      <c r="B32" s="33"/>
      <c r="C32" s="21"/>
      <c r="D32" s="22"/>
      <c r="E32" s="23"/>
      <c r="F32" s="24"/>
      <c r="G32" s="25">
        <f t="shared" ref="G32:G38" si="22">$F$18</f>
        <v>800</v>
      </c>
      <c r="H32" s="26">
        <f t="shared" si="0"/>
        <v>0</v>
      </c>
      <c r="I32" s="27"/>
      <c r="J32" s="28"/>
      <c r="K32" s="25">
        <f t="shared" si="17"/>
        <v>800</v>
      </c>
      <c r="L32" s="26">
        <f t="shared" si="9"/>
        <v>0</v>
      </c>
      <c r="M32" s="27"/>
      <c r="N32" s="30">
        <f t="shared" si="10"/>
        <v>0</v>
      </c>
      <c r="O32" s="31" t="str">
        <f t="shared" si="11"/>
        <v/>
      </c>
      <c r="Q32" s="24"/>
      <c r="R32" s="25">
        <f t="shared" si="18"/>
        <v>800</v>
      </c>
      <c r="S32" s="26">
        <f t="shared" si="12"/>
        <v>0</v>
      </c>
      <c r="T32" s="27"/>
      <c r="U32" s="30">
        <f t="shared" si="1"/>
        <v>0</v>
      </c>
      <c r="V32" s="31" t="str">
        <f t="shared" si="2"/>
        <v/>
      </c>
      <c r="X32" s="24"/>
      <c r="Y32" s="25">
        <f t="shared" si="19"/>
        <v>800</v>
      </c>
      <c r="Z32" s="26">
        <f t="shared" si="13"/>
        <v>0</v>
      </c>
      <c r="AA32" s="27"/>
      <c r="AB32" s="30">
        <f t="shared" si="3"/>
        <v>0</v>
      </c>
      <c r="AC32" s="31" t="str">
        <f t="shared" si="4"/>
        <v/>
      </c>
      <c r="AE32" s="24"/>
      <c r="AF32" s="25">
        <f t="shared" si="20"/>
        <v>800</v>
      </c>
      <c r="AG32" s="26">
        <f t="shared" si="14"/>
        <v>0</v>
      </c>
      <c r="AH32" s="27"/>
      <c r="AI32" s="30">
        <f t="shared" si="5"/>
        <v>0</v>
      </c>
      <c r="AJ32" s="31" t="str">
        <f t="shared" si="6"/>
        <v/>
      </c>
      <c r="AL32" s="24"/>
      <c r="AM32" s="25">
        <f t="shared" si="21"/>
        <v>800</v>
      </c>
      <c r="AN32" s="26">
        <f t="shared" si="15"/>
        <v>0</v>
      </c>
      <c r="AO32" s="27"/>
      <c r="AP32" s="30">
        <f t="shared" si="7"/>
        <v>0</v>
      </c>
      <c r="AQ32" s="31" t="str">
        <f t="shared" si="8"/>
        <v/>
      </c>
    </row>
    <row r="33" spans="2:43" x14ac:dyDescent="0.2">
      <c r="B33" s="33"/>
      <c r="C33" s="21"/>
      <c r="D33" s="22"/>
      <c r="E33" s="23"/>
      <c r="F33" s="24"/>
      <c r="G33" s="25">
        <f t="shared" si="22"/>
        <v>800</v>
      </c>
      <c r="H33" s="26">
        <f t="shared" si="0"/>
        <v>0</v>
      </c>
      <c r="I33" s="27"/>
      <c r="J33" s="28"/>
      <c r="K33" s="25">
        <f t="shared" si="17"/>
        <v>800</v>
      </c>
      <c r="L33" s="26">
        <f t="shared" si="9"/>
        <v>0</v>
      </c>
      <c r="M33" s="27"/>
      <c r="N33" s="30">
        <f t="shared" si="10"/>
        <v>0</v>
      </c>
      <c r="O33" s="31" t="str">
        <f t="shared" si="11"/>
        <v/>
      </c>
      <c r="Q33" s="28"/>
      <c r="R33" s="25">
        <f t="shared" si="18"/>
        <v>800</v>
      </c>
      <c r="S33" s="26">
        <f t="shared" si="12"/>
        <v>0</v>
      </c>
      <c r="T33" s="27"/>
      <c r="U33" s="30">
        <f t="shared" si="1"/>
        <v>0</v>
      </c>
      <c r="V33" s="31" t="str">
        <f t="shared" si="2"/>
        <v/>
      </c>
      <c r="X33" s="28"/>
      <c r="Y33" s="25">
        <f t="shared" si="19"/>
        <v>800</v>
      </c>
      <c r="Z33" s="26">
        <f t="shared" si="13"/>
        <v>0</v>
      </c>
      <c r="AA33" s="27"/>
      <c r="AB33" s="30">
        <f t="shared" si="3"/>
        <v>0</v>
      </c>
      <c r="AC33" s="31" t="str">
        <f t="shared" si="4"/>
        <v/>
      </c>
      <c r="AE33" s="28"/>
      <c r="AF33" s="25">
        <f t="shared" si="20"/>
        <v>800</v>
      </c>
      <c r="AG33" s="26">
        <f t="shared" si="14"/>
        <v>0</v>
      </c>
      <c r="AH33" s="27"/>
      <c r="AI33" s="30">
        <f t="shared" si="5"/>
        <v>0</v>
      </c>
      <c r="AJ33" s="31" t="str">
        <f t="shared" si="6"/>
        <v/>
      </c>
      <c r="AL33" s="28"/>
      <c r="AM33" s="25">
        <f t="shared" si="21"/>
        <v>800</v>
      </c>
      <c r="AN33" s="26">
        <f t="shared" si="15"/>
        <v>0</v>
      </c>
      <c r="AO33" s="27"/>
      <c r="AP33" s="30">
        <f t="shared" si="7"/>
        <v>0</v>
      </c>
      <c r="AQ33" s="31" t="str">
        <f t="shared" si="8"/>
        <v/>
      </c>
    </row>
    <row r="34" spans="2:43" x14ac:dyDescent="0.2">
      <c r="B34" s="33"/>
      <c r="C34" s="21"/>
      <c r="D34" s="22"/>
      <c r="E34" s="23"/>
      <c r="F34" s="24"/>
      <c r="G34" s="25">
        <f t="shared" si="22"/>
        <v>800</v>
      </c>
      <c r="H34" s="26">
        <f t="shared" si="0"/>
        <v>0</v>
      </c>
      <c r="I34" s="27"/>
      <c r="J34" s="28"/>
      <c r="K34" s="25">
        <f t="shared" si="17"/>
        <v>800</v>
      </c>
      <c r="L34" s="26">
        <f t="shared" si="9"/>
        <v>0</v>
      </c>
      <c r="M34" s="27"/>
      <c r="N34" s="30">
        <f t="shared" si="10"/>
        <v>0</v>
      </c>
      <c r="O34" s="31" t="str">
        <f t="shared" si="11"/>
        <v/>
      </c>
      <c r="Q34" s="28"/>
      <c r="R34" s="25">
        <f t="shared" si="18"/>
        <v>800</v>
      </c>
      <c r="S34" s="26">
        <f t="shared" si="12"/>
        <v>0</v>
      </c>
      <c r="T34" s="27"/>
      <c r="U34" s="30">
        <f t="shared" si="1"/>
        <v>0</v>
      </c>
      <c r="V34" s="31" t="str">
        <f t="shared" si="2"/>
        <v/>
      </c>
      <c r="X34" s="28"/>
      <c r="Y34" s="25">
        <f t="shared" si="19"/>
        <v>800</v>
      </c>
      <c r="Z34" s="26">
        <f t="shared" si="13"/>
        <v>0</v>
      </c>
      <c r="AA34" s="27"/>
      <c r="AB34" s="30">
        <f t="shared" si="3"/>
        <v>0</v>
      </c>
      <c r="AC34" s="31" t="str">
        <f t="shared" si="4"/>
        <v/>
      </c>
      <c r="AE34" s="28"/>
      <c r="AF34" s="25">
        <f t="shared" si="20"/>
        <v>800</v>
      </c>
      <c r="AG34" s="26">
        <f t="shared" si="14"/>
        <v>0</v>
      </c>
      <c r="AH34" s="27"/>
      <c r="AI34" s="30">
        <f t="shared" si="5"/>
        <v>0</v>
      </c>
      <c r="AJ34" s="31" t="str">
        <f t="shared" si="6"/>
        <v/>
      </c>
      <c r="AL34" s="28"/>
      <c r="AM34" s="25">
        <f t="shared" si="21"/>
        <v>800</v>
      </c>
      <c r="AN34" s="26">
        <f t="shared" si="15"/>
        <v>0</v>
      </c>
      <c r="AO34" s="27"/>
      <c r="AP34" s="30">
        <f t="shared" si="7"/>
        <v>0</v>
      </c>
      <c r="AQ34" s="31" t="str">
        <f t="shared" si="8"/>
        <v/>
      </c>
    </row>
    <row r="35" spans="2:43" x14ac:dyDescent="0.2">
      <c r="B35" s="33"/>
      <c r="C35" s="21"/>
      <c r="D35" s="22"/>
      <c r="E35" s="23"/>
      <c r="F35" s="24"/>
      <c r="G35" s="25">
        <f t="shared" si="22"/>
        <v>800</v>
      </c>
      <c r="H35" s="26">
        <f t="shared" si="0"/>
        <v>0</v>
      </c>
      <c r="I35" s="27"/>
      <c r="J35" s="28"/>
      <c r="K35" s="25">
        <f t="shared" si="17"/>
        <v>800</v>
      </c>
      <c r="L35" s="26">
        <f t="shared" si="9"/>
        <v>0</v>
      </c>
      <c r="M35" s="27"/>
      <c r="N35" s="30">
        <f t="shared" si="10"/>
        <v>0</v>
      </c>
      <c r="O35" s="31" t="str">
        <f t="shared" si="11"/>
        <v/>
      </c>
      <c r="Q35" s="28"/>
      <c r="R35" s="25">
        <f t="shared" si="18"/>
        <v>800</v>
      </c>
      <c r="S35" s="26">
        <f t="shared" si="12"/>
        <v>0</v>
      </c>
      <c r="T35" s="27"/>
      <c r="U35" s="30">
        <f t="shared" si="1"/>
        <v>0</v>
      </c>
      <c r="V35" s="31" t="str">
        <f t="shared" si="2"/>
        <v/>
      </c>
      <c r="X35" s="28"/>
      <c r="Y35" s="25">
        <f t="shared" si="19"/>
        <v>800</v>
      </c>
      <c r="Z35" s="26">
        <f t="shared" si="13"/>
        <v>0</v>
      </c>
      <c r="AA35" s="27"/>
      <c r="AB35" s="30">
        <f t="shared" si="3"/>
        <v>0</v>
      </c>
      <c r="AC35" s="31" t="str">
        <f t="shared" si="4"/>
        <v/>
      </c>
      <c r="AE35" s="28"/>
      <c r="AF35" s="25">
        <f t="shared" si="20"/>
        <v>800</v>
      </c>
      <c r="AG35" s="26">
        <f t="shared" si="14"/>
        <v>0</v>
      </c>
      <c r="AH35" s="27"/>
      <c r="AI35" s="30">
        <f t="shared" si="5"/>
        <v>0</v>
      </c>
      <c r="AJ35" s="31" t="str">
        <f t="shared" si="6"/>
        <v/>
      </c>
      <c r="AL35" s="28"/>
      <c r="AM35" s="25">
        <f t="shared" si="21"/>
        <v>800</v>
      </c>
      <c r="AN35" s="26">
        <f t="shared" si="15"/>
        <v>0</v>
      </c>
      <c r="AO35" s="27"/>
      <c r="AP35" s="30">
        <f t="shared" si="7"/>
        <v>0</v>
      </c>
      <c r="AQ35" s="31" t="str">
        <f t="shared" si="8"/>
        <v/>
      </c>
    </row>
    <row r="36" spans="2:43" x14ac:dyDescent="0.2">
      <c r="B36" s="33"/>
      <c r="C36" s="21"/>
      <c r="D36" s="22"/>
      <c r="E36" s="23"/>
      <c r="F36" s="24"/>
      <c r="G36" s="25">
        <f t="shared" si="22"/>
        <v>800</v>
      </c>
      <c r="H36" s="26">
        <f t="shared" si="0"/>
        <v>0</v>
      </c>
      <c r="I36" s="27"/>
      <c r="J36" s="28"/>
      <c r="K36" s="25">
        <f t="shared" si="17"/>
        <v>800</v>
      </c>
      <c r="L36" s="26">
        <f t="shared" si="9"/>
        <v>0</v>
      </c>
      <c r="M36" s="27"/>
      <c r="N36" s="30">
        <f t="shared" si="10"/>
        <v>0</v>
      </c>
      <c r="O36" s="31" t="str">
        <f t="shared" si="11"/>
        <v/>
      </c>
      <c r="Q36" s="28"/>
      <c r="R36" s="25">
        <f t="shared" si="18"/>
        <v>800</v>
      </c>
      <c r="S36" s="26">
        <f t="shared" si="12"/>
        <v>0</v>
      </c>
      <c r="T36" s="27"/>
      <c r="U36" s="30">
        <f t="shared" si="1"/>
        <v>0</v>
      </c>
      <c r="V36" s="31" t="str">
        <f t="shared" si="2"/>
        <v/>
      </c>
      <c r="X36" s="28"/>
      <c r="Y36" s="25">
        <f t="shared" si="19"/>
        <v>800</v>
      </c>
      <c r="Z36" s="26">
        <f t="shared" si="13"/>
        <v>0</v>
      </c>
      <c r="AA36" s="27"/>
      <c r="AB36" s="30">
        <f t="shared" si="3"/>
        <v>0</v>
      </c>
      <c r="AC36" s="31" t="str">
        <f t="shared" si="4"/>
        <v/>
      </c>
      <c r="AE36" s="28"/>
      <c r="AF36" s="25">
        <f t="shared" si="20"/>
        <v>800</v>
      </c>
      <c r="AG36" s="26">
        <f t="shared" si="14"/>
        <v>0</v>
      </c>
      <c r="AH36" s="27"/>
      <c r="AI36" s="30">
        <f t="shared" si="5"/>
        <v>0</v>
      </c>
      <c r="AJ36" s="31" t="str">
        <f t="shared" si="6"/>
        <v/>
      </c>
      <c r="AL36" s="28"/>
      <c r="AM36" s="25">
        <f t="shared" si="21"/>
        <v>800</v>
      </c>
      <c r="AN36" s="26">
        <f t="shared" si="15"/>
        <v>0</v>
      </c>
      <c r="AO36" s="27"/>
      <c r="AP36" s="30">
        <f t="shared" si="7"/>
        <v>0</v>
      </c>
      <c r="AQ36" s="31" t="str">
        <f t="shared" si="8"/>
        <v/>
      </c>
    </row>
    <row r="37" spans="2:43" x14ac:dyDescent="0.2">
      <c r="B37" s="33"/>
      <c r="C37" s="21"/>
      <c r="D37" s="22"/>
      <c r="E37" s="23"/>
      <c r="F37" s="24"/>
      <c r="G37" s="25">
        <f t="shared" si="22"/>
        <v>800</v>
      </c>
      <c r="H37" s="26">
        <f t="shared" si="0"/>
        <v>0</v>
      </c>
      <c r="I37" s="27"/>
      <c r="J37" s="28"/>
      <c r="K37" s="25">
        <f t="shared" si="17"/>
        <v>800</v>
      </c>
      <c r="L37" s="26">
        <f t="shared" si="9"/>
        <v>0</v>
      </c>
      <c r="M37" s="27"/>
      <c r="N37" s="30">
        <f t="shared" si="10"/>
        <v>0</v>
      </c>
      <c r="O37" s="31" t="str">
        <f t="shared" si="11"/>
        <v/>
      </c>
      <c r="Q37" s="28"/>
      <c r="R37" s="25">
        <f t="shared" si="18"/>
        <v>800</v>
      </c>
      <c r="S37" s="26">
        <f t="shared" si="12"/>
        <v>0</v>
      </c>
      <c r="T37" s="27"/>
      <c r="U37" s="30">
        <f t="shared" si="1"/>
        <v>0</v>
      </c>
      <c r="V37" s="31" t="str">
        <f t="shared" si="2"/>
        <v/>
      </c>
      <c r="X37" s="28"/>
      <c r="Y37" s="25">
        <f t="shared" si="19"/>
        <v>800</v>
      </c>
      <c r="Z37" s="26">
        <f t="shared" si="13"/>
        <v>0</v>
      </c>
      <c r="AA37" s="27"/>
      <c r="AB37" s="30">
        <f t="shared" si="3"/>
        <v>0</v>
      </c>
      <c r="AC37" s="31" t="str">
        <f t="shared" si="4"/>
        <v/>
      </c>
      <c r="AE37" s="28"/>
      <c r="AF37" s="25">
        <f t="shared" si="20"/>
        <v>800</v>
      </c>
      <c r="AG37" s="26">
        <f t="shared" si="14"/>
        <v>0</v>
      </c>
      <c r="AH37" s="27"/>
      <c r="AI37" s="30">
        <f t="shared" si="5"/>
        <v>0</v>
      </c>
      <c r="AJ37" s="31" t="str">
        <f t="shared" si="6"/>
        <v/>
      </c>
      <c r="AL37" s="28"/>
      <c r="AM37" s="25">
        <f t="shared" si="21"/>
        <v>800</v>
      </c>
      <c r="AN37" s="26">
        <f t="shared" si="15"/>
        <v>0</v>
      </c>
      <c r="AO37" s="27"/>
      <c r="AP37" s="30">
        <f t="shared" si="7"/>
        <v>0</v>
      </c>
      <c r="AQ37" s="31" t="str">
        <f t="shared" si="8"/>
        <v/>
      </c>
    </row>
    <row r="38" spans="2:43" x14ac:dyDescent="0.2">
      <c r="B38" s="33"/>
      <c r="C38" s="21"/>
      <c r="D38" s="22"/>
      <c r="E38" s="23"/>
      <c r="F38" s="24"/>
      <c r="G38" s="25">
        <f t="shared" si="22"/>
        <v>800</v>
      </c>
      <c r="H38" s="26">
        <f t="shared" si="0"/>
        <v>0</v>
      </c>
      <c r="I38" s="27"/>
      <c r="J38" s="28"/>
      <c r="K38" s="25">
        <f t="shared" si="17"/>
        <v>800</v>
      </c>
      <c r="L38" s="26">
        <f t="shared" si="9"/>
        <v>0</v>
      </c>
      <c r="M38" s="27"/>
      <c r="N38" s="30">
        <f t="shared" si="10"/>
        <v>0</v>
      </c>
      <c r="O38" s="31" t="str">
        <f t="shared" si="11"/>
        <v/>
      </c>
      <c r="Q38" s="28"/>
      <c r="R38" s="25">
        <f t="shared" si="18"/>
        <v>800</v>
      </c>
      <c r="S38" s="26">
        <f t="shared" si="12"/>
        <v>0</v>
      </c>
      <c r="T38" s="27"/>
      <c r="U38" s="30">
        <f t="shared" si="1"/>
        <v>0</v>
      </c>
      <c r="V38" s="31" t="str">
        <f t="shared" si="2"/>
        <v/>
      </c>
      <c r="X38" s="28"/>
      <c r="Y38" s="25">
        <f t="shared" si="19"/>
        <v>800</v>
      </c>
      <c r="Z38" s="26">
        <f t="shared" si="13"/>
        <v>0</v>
      </c>
      <c r="AA38" s="27"/>
      <c r="AB38" s="30">
        <f t="shared" si="3"/>
        <v>0</v>
      </c>
      <c r="AC38" s="31" t="str">
        <f t="shared" si="4"/>
        <v/>
      </c>
      <c r="AE38" s="28"/>
      <c r="AF38" s="25">
        <f t="shared" si="20"/>
        <v>800</v>
      </c>
      <c r="AG38" s="26">
        <f t="shared" si="14"/>
        <v>0</v>
      </c>
      <c r="AH38" s="27"/>
      <c r="AI38" s="30">
        <f t="shared" si="5"/>
        <v>0</v>
      </c>
      <c r="AJ38" s="31" t="str">
        <f t="shared" si="6"/>
        <v/>
      </c>
      <c r="AL38" s="28"/>
      <c r="AM38" s="25">
        <f t="shared" si="21"/>
        <v>800</v>
      </c>
      <c r="AN38" s="26">
        <f t="shared" si="15"/>
        <v>0</v>
      </c>
      <c r="AO38" s="27"/>
      <c r="AP38" s="30">
        <f t="shared" si="7"/>
        <v>0</v>
      </c>
      <c r="AQ38" s="31" t="str">
        <f t="shared" si="8"/>
        <v/>
      </c>
    </row>
    <row r="39" spans="2:43" s="45" customFormat="1" x14ac:dyDescent="0.2">
      <c r="B39" s="34" t="s">
        <v>33</v>
      </c>
      <c r="C39" s="35"/>
      <c r="D39" s="36"/>
      <c r="E39" s="35"/>
      <c r="F39" s="37"/>
      <c r="G39" s="38"/>
      <c r="H39" s="39">
        <f>SUM(H23:H38)</f>
        <v>28.39</v>
      </c>
      <c r="I39" s="40"/>
      <c r="J39" s="41"/>
      <c r="K39" s="42"/>
      <c r="L39" s="39">
        <f>SUM(L23:L38)</f>
        <v>28.384000000000004</v>
      </c>
      <c r="M39" s="40"/>
      <c r="N39" s="43">
        <f t="shared" si="10"/>
        <v>-5.9999999999966747E-3</v>
      </c>
      <c r="O39" s="44">
        <f t="shared" si="11"/>
        <v>-2.1134202183855846E-4</v>
      </c>
      <c r="Q39" s="41"/>
      <c r="R39" s="42"/>
      <c r="S39" s="39">
        <f>SUM(S23:S38)</f>
        <v>28.659999999999997</v>
      </c>
      <c r="T39" s="40"/>
      <c r="U39" s="43">
        <f t="shared" si="1"/>
        <v>0.2759999999999927</v>
      </c>
      <c r="V39" s="44">
        <f t="shared" si="2"/>
        <v>9.7237880496051522E-3</v>
      </c>
      <c r="X39" s="41"/>
      <c r="Y39" s="42"/>
      <c r="Z39" s="39">
        <f>SUM(Z23:Z38)</f>
        <v>28.869999999999997</v>
      </c>
      <c r="AA39" s="40"/>
      <c r="AB39" s="43">
        <f t="shared" si="3"/>
        <v>0.21000000000000085</v>
      </c>
      <c r="AC39" s="44">
        <f t="shared" si="4"/>
        <v>7.3272854152128704E-3</v>
      </c>
      <c r="AE39" s="41"/>
      <c r="AF39" s="42"/>
      <c r="AG39" s="39">
        <f>SUM(AG23:AG38)</f>
        <v>28.73</v>
      </c>
      <c r="AH39" s="40"/>
      <c r="AI39" s="43">
        <f t="shared" si="5"/>
        <v>-0.13999999999999702</v>
      </c>
      <c r="AJ39" s="44">
        <f t="shared" si="6"/>
        <v>-4.8493245583649822E-3</v>
      </c>
      <c r="AL39" s="41"/>
      <c r="AM39" s="42"/>
      <c r="AN39" s="39">
        <f>SUM(AN23:AN38)</f>
        <v>28.01</v>
      </c>
      <c r="AO39" s="40"/>
      <c r="AP39" s="43">
        <f t="shared" si="7"/>
        <v>-0.71999999999999886</v>
      </c>
      <c r="AQ39" s="44">
        <f t="shared" si="8"/>
        <v>-2.5060911938739952E-2</v>
      </c>
    </row>
    <row r="40" spans="2:43" ht="38.25" x14ac:dyDescent="0.2">
      <c r="B40" s="46" t="str">
        <f>+'Res (100)'!B40</f>
        <v>Deferral/Variance Account Disposition Rate Rider Group 1</v>
      </c>
      <c r="C40" s="21"/>
      <c r="D40" s="22" t="s">
        <v>30</v>
      </c>
      <c r="E40" s="23"/>
      <c r="F40" s="24">
        <v>0</v>
      </c>
      <c r="G40" s="25">
        <f>$F$18</f>
        <v>800</v>
      </c>
      <c r="H40" s="26">
        <f>G40*F40</f>
        <v>0</v>
      </c>
      <c r="I40" s="27"/>
      <c r="J40" s="28">
        <f>+'Res (100)'!J40</f>
        <v>-8.2600000000000002E-4</v>
      </c>
      <c r="K40" s="25">
        <f>$F$18</f>
        <v>800</v>
      </c>
      <c r="L40" s="26">
        <f>K40*J40</f>
        <v>-0.66080000000000005</v>
      </c>
      <c r="M40" s="27"/>
      <c r="N40" s="30">
        <f>L40-H40</f>
        <v>-0.66080000000000005</v>
      </c>
      <c r="O40" s="31" t="str">
        <f>IF((H40)=0,"",(N40/H40))</f>
        <v/>
      </c>
      <c r="Q40" s="28"/>
      <c r="R40" s="25">
        <f>$F$18</f>
        <v>800</v>
      </c>
      <c r="S40" s="26">
        <f>R40*Q40</f>
        <v>0</v>
      </c>
      <c r="T40" s="27"/>
      <c r="U40" s="30">
        <f t="shared" si="1"/>
        <v>0.66080000000000005</v>
      </c>
      <c r="V40" s="31">
        <f t="shared" si="2"/>
        <v>-1</v>
      </c>
      <c r="X40" s="28"/>
      <c r="Y40" s="25">
        <f>$F$18</f>
        <v>800</v>
      </c>
      <c r="Z40" s="26">
        <f>Y40*X40</f>
        <v>0</v>
      </c>
      <c r="AA40" s="27"/>
      <c r="AB40" s="30">
        <f t="shared" si="3"/>
        <v>0</v>
      </c>
      <c r="AC40" s="31" t="str">
        <f t="shared" si="4"/>
        <v/>
      </c>
      <c r="AE40" s="28"/>
      <c r="AF40" s="25">
        <f>$F$18</f>
        <v>800</v>
      </c>
      <c r="AG40" s="26">
        <f>AF40*AE40</f>
        <v>0</v>
      </c>
      <c r="AH40" s="27"/>
      <c r="AI40" s="30">
        <f t="shared" si="5"/>
        <v>0</v>
      </c>
      <c r="AJ40" s="31" t="str">
        <f t="shared" si="6"/>
        <v/>
      </c>
      <c r="AL40" s="28"/>
      <c r="AM40" s="25">
        <f>$F$18</f>
        <v>800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800</v>
      </c>
      <c r="H41" s="26">
        <f t="shared" ref="H41:H45" si="24">G41*F41</f>
        <v>0</v>
      </c>
      <c r="I41" s="47"/>
      <c r="J41" s="28">
        <f>+'Res (100)'!J41</f>
        <v>0.32</v>
      </c>
      <c r="K41" s="25">
        <v>1</v>
      </c>
      <c r="L41" s="26">
        <f t="shared" ref="L41:L45" si="25">K41*J41</f>
        <v>0.32</v>
      </c>
      <c r="M41" s="48"/>
      <c r="N41" s="30">
        <f t="shared" ref="N41:N45" si="26">L41-H41</f>
        <v>0.32</v>
      </c>
      <c r="O41" s="31" t="str">
        <f t="shared" ref="O41:O65" si="27">IF((H41)=0,"",(N41/H41))</f>
        <v/>
      </c>
      <c r="Q41" s="28"/>
      <c r="R41" s="25">
        <f t="shared" ref="R41:R43" si="28">$F$18</f>
        <v>800</v>
      </c>
      <c r="S41" s="26">
        <f t="shared" ref="S41:S43" si="29">R41*Q41</f>
        <v>0</v>
      </c>
      <c r="T41" s="48"/>
      <c r="U41" s="30">
        <f t="shared" si="1"/>
        <v>-0.32</v>
      </c>
      <c r="V41" s="31">
        <f t="shared" si="2"/>
        <v>-1</v>
      </c>
      <c r="X41" s="28"/>
      <c r="Y41" s="25">
        <f t="shared" ref="Y41:Y43" si="30">$F$18</f>
        <v>800</v>
      </c>
      <c r="Z41" s="26">
        <f t="shared" ref="Z41:Z43" si="31">Y41*X41</f>
        <v>0</v>
      </c>
      <c r="AA41" s="48"/>
      <c r="AB41" s="30">
        <f t="shared" si="3"/>
        <v>0</v>
      </c>
      <c r="AC41" s="31" t="str">
        <f t="shared" si="4"/>
        <v/>
      </c>
      <c r="AE41" s="28"/>
      <c r="AF41" s="25">
        <f t="shared" ref="AF41:AF43" si="32">$F$18</f>
        <v>800</v>
      </c>
      <c r="AG41" s="26">
        <f t="shared" ref="AG41:AG43" si="33">AF41*AE41</f>
        <v>0</v>
      </c>
      <c r="AH41" s="48"/>
      <c r="AI41" s="30">
        <f t="shared" si="5"/>
        <v>0</v>
      </c>
      <c r="AJ41" s="31" t="str">
        <f t="shared" si="6"/>
        <v/>
      </c>
      <c r="AL41" s="28"/>
      <c r="AM41" s="25">
        <f t="shared" ref="AM41:AM43" si="34">$F$18</f>
        <v>800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800</v>
      </c>
      <c r="H42" s="26">
        <f t="shared" si="24"/>
        <v>0</v>
      </c>
      <c r="I42" s="47"/>
      <c r="J42" s="28">
        <f>+'Res (100)'!J42</f>
        <v>-1.5089999999999999E-3</v>
      </c>
      <c r="K42" s="25">
        <f t="shared" ref="K42:K43" si="36">$F$18</f>
        <v>800</v>
      </c>
      <c r="L42" s="26">
        <f t="shared" si="25"/>
        <v>-1.2071999999999998</v>
      </c>
      <c r="M42" s="48"/>
      <c r="N42" s="30">
        <f t="shared" si="26"/>
        <v>-1.2071999999999998</v>
      </c>
      <c r="O42" s="31" t="str">
        <f t="shared" si="27"/>
        <v/>
      </c>
      <c r="Q42" s="28"/>
      <c r="R42" s="25">
        <f t="shared" si="28"/>
        <v>800</v>
      </c>
      <c r="S42" s="26">
        <f t="shared" si="29"/>
        <v>0</v>
      </c>
      <c r="T42" s="48"/>
      <c r="U42" s="30">
        <f t="shared" si="1"/>
        <v>1.2071999999999998</v>
      </c>
      <c r="V42" s="31">
        <f t="shared" si="2"/>
        <v>-1</v>
      </c>
      <c r="X42" s="28"/>
      <c r="Y42" s="25">
        <f t="shared" si="30"/>
        <v>800</v>
      </c>
      <c r="Z42" s="26">
        <f t="shared" si="31"/>
        <v>0</v>
      </c>
      <c r="AA42" s="48"/>
      <c r="AB42" s="30">
        <f t="shared" si="3"/>
        <v>0</v>
      </c>
      <c r="AC42" s="31" t="str">
        <f t="shared" si="4"/>
        <v/>
      </c>
      <c r="AE42" s="28"/>
      <c r="AF42" s="25">
        <f t="shared" si="32"/>
        <v>800</v>
      </c>
      <c r="AG42" s="26">
        <f t="shared" si="33"/>
        <v>0</v>
      </c>
      <c r="AH42" s="48"/>
      <c r="AI42" s="30">
        <f t="shared" si="5"/>
        <v>0</v>
      </c>
      <c r="AJ42" s="31" t="str">
        <f t="shared" si="6"/>
        <v/>
      </c>
      <c r="AL42" s="28"/>
      <c r="AM42" s="25">
        <f t="shared" si="34"/>
        <v>800</v>
      </c>
      <c r="AN42" s="26">
        <f t="shared" si="35"/>
        <v>0</v>
      </c>
      <c r="AO42" s="48"/>
      <c r="AP42" s="30">
        <f t="shared" si="7"/>
        <v>0</v>
      </c>
      <c r="AQ42" s="31" t="str">
        <f t="shared" si="8"/>
        <v/>
      </c>
    </row>
    <row r="43" spans="2:43" x14ac:dyDescent="0.2">
      <c r="B43" s="46"/>
      <c r="C43" s="21"/>
      <c r="D43" s="22"/>
      <c r="E43" s="23"/>
      <c r="F43" s="24"/>
      <c r="G43" s="25">
        <f t="shared" si="23"/>
        <v>800</v>
      </c>
      <c r="H43" s="26">
        <f t="shared" si="24"/>
        <v>0</v>
      </c>
      <c r="I43" s="47"/>
      <c r="J43" s="28"/>
      <c r="K43" s="25">
        <f t="shared" si="36"/>
        <v>800</v>
      </c>
      <c r="L43" s="26">
        <f t="shared" si="25"/>
        <v>0</v>
      </c>
      <c r="M43" s="48"/>
      <c r="N43" s="30">
        <f t="shared" si="26"/>
        <v>0</v>
      </c>
      <c r="O43" s="31" t="str">
        <f t="shared" si="27"/>
        <v/>
      </c>
      <c r="Q43" s="28"/>
      <c r="R43" s="25">
        <f t="shared" si="28"/>
        <v>800</v>
      </c>
      <c r="S43" s="26">
        <f t="shared" si="29"/>
        <v>0</v>
      </c>
      <c r="T43" s="48"/>
      <c r="U43" s="30">
        <f t="shared" si="1"/>
        <v>0</v>
      </c>
      <c r="V43" s="31" t="str">
        <f t="shared" si="2"/>
        <v/>
      </c>
      <c r="X43" s="28"/>
      <c r="Y43" s="25">
        <f t="shared" si="30"/>
        <v>800</v>
      </c>
      <c r="Z43" s="26">
        <f t="shared" si="31"/>
        <v>0</v>
      </c>
      <c r="AA43" s="48"/>
      <c r="AB43" s="30">
        <f t="shared" si="3"/>
        <v>0</v>
      </c>
      <c r="AC43" s="31" t="str">
        <f t="shared" si="4"/>
        <v/>
      </c>
      <c r="AE43" s="28"/>
      <c r="AF43" s="25">
        <f t="shared" si="32"/>
        <v>800</v>
      </c>
      <c r="AG43" s="26">
        <f t="shared" si="33"/>
        <v>0</v>
      </c>
      <c r="AH43" s="48"/>
      <c r="AI43" s="30">
        <f t="shared" si="5"/>
        <v>0</v>
      </c>
      <c r="AJ43" s="31" t="str">
        <f t="shared" si="6"/>
        <v/>
      </c>
      <c r="AL43" s="28"/>
      <c r="AM43" s="25">
        <f t="shared" si="34"/>
        <v>800</v>
      </c>
      <c r="AN43" s="26">
        <f t="shared" si="35"/>
        <v>0</v>
      </c>
      <c r="AO43" s="48"/>
      <c r="AP43" s="30">
        <f t="shared" si="7"/>
        <v>0</v>
      </c>
      <c r="AQ43" s="31" t="str">
        <f t="shared" si="8"/>
        <v/>
      </c>
    </row>
    <row r="44" spans="2:43" x14ac:dyDescent="0.2">
      <c r="B44" s="49" t="s">
        <v>35</v>
      </c>
      <c r="C44" s="21"/>
      <c r="D44" s="22" t="s">
        <v>30</v>
      </c>
      <c r="E44" s="23"/>
      <c r="F44" s="50">
        <v>6.0000000000000002E-5</v>
      </c>
      <c r="G44" s="51">
        <f>$F$18*(1+F74)</f>
        <v>828.6400000000001</v>
      </c>
      <c r="H44" s="26">
        <f>G44*F44</f>
        <v>4.971840000000001E-2</v>
      </c>
      <c r="I44" s="27"/>
      <c r="J44" s="52">
        <v>6.9999999999999994E-5</v>
      </c>
      <c r="K44" s="51">
        <f>$F$18*(1+J74)</f>
        <v>826.80000000000007</v>
      </c>
      <c r="L44" s="26">
        <f>K44*J44</f>
        <v>5.7875999999999997E-2</v>
      </c>
      <c r="M44" s="27"/>
      <c r="N44" s="30">
        <f>L44-H44</f>
        <v>8.1575999999999871E-3</v>
      </c>
      <c r="O44" s="31">
        <f>IF((H44)=0,"",(N44/H44))</f>
        <v>0.16407607646263728</v>
      </c>
      <c r="Q44" s="52">
        <f>+J44</f>
        <v>6.9999999999999994E-5</v>
      </c>
      <c r="R44" s="51">
        <f>$F$18*(1+Q74)</f>
        <v>826.80000000000007</v>
      </c>
      <c r="S44" s="26">
        <f>R44*Q44</f>
        <v>5.7875999999999997E-2</v>
      </c>
      <c r="T44" s="27"/>
      <c r="U44" s="30">
        <f t="shared" si="1"/>
        <v>0</v>
      </c>
      <c r="V44" s="31">
        <f t="shared" si="2"/>
        <v>0</v>
      </c>
      <c r="X44" s="52">
        <f>+Q44</f>
        <v>6.9999999999999994E-5</v>
      </c>
      <c r="Y44" s="51">
        <f>$F$18*(1+X74)</f>
        <v>826.80000000000007</v>
      </c>
      <c r="Z44" s="26">
        <f>Y44*X44</f>
        <v>5.7875999999999997E-2</v>
      </c>
      <c r="AA44" s="27"/>
      <c r="AB44" s="30">
        <f t="shared" si="3"/>
        <v>0</v>
      </c>
      <c r="AC44" s="31">
        <f t="shared" si="4"/>
        <v>0</v>
      </c>
      <c r="AE44" s="52">
        <f>+X44</f>
        <v>6.9999999999999994E-5</v>
      </c>
      <c r="AF44" s="51">
        <f>$F$18*(1+AE74)</f>
        <v>826.80000000000007</v>
      </c>
      <c r="AG44" s="26">
        <f>AF44*AE44</f>
        <v>5.7875999999999997E-2</v>
      </c>
      <c r="AH44" s="27"/>
      <c r="AI44" s="30">
        <f t="shared" si="5"/>
        <v>0</v>
      </c>
      <c r="AJ44" s="31">
        <f t="shared" si="6"/>
        <v>0</v>
      </c>
      <c r="AL44" s="52">
        <f>+AE44</f>
        <v>6.9999999999999994E-5</v>
      </c>
      <c r="AM44" s="51">
        <f>$F$18*(1+AL74)</f>
        <v>826.80000000000007</v>
      </c>
      <c r="AN44" s="26">
        <f>AM44*AL44</f>
        <v>5.7875999999999997E-2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28.6400000000001</v>
      </c>
      <c r="H45" s="26">
        <f t="shared" si="24"/>
        <v>2.9252896000000104</v>
      </c>
      <c r="I45" s="27"/>
      <c r="J45" s="55">
        <f>0.64*$J$55+0.18*$J$56+0.18*$J$57</f>
        <v>0.10214000000000001</v>
      </c>
      <c r="K45" s="54">
        <f>$F$18*(1+$J$74)-$F$18</f>
        <v>26.800000000000068</v>
      </c>
      <c r="L45" s="26">
        <f t="shared" si="25"/>
        <v>2.7373520000000071</v>
      </c>
      <c r="M45" s="27"/>
      <c r="N45" s="30">
        <f t="shared" si="26"/>
        <v>-0.18793760000000326</v>
      </c>
      <c r="O45" s="31">
        <f t="shared" si="27"/>
        <v>-6.4245810055866812E-2</v>
      </c>
      <c r="Q45" s="55">
        <f>0.64*$Q$55+0.18*$Q$56+0.18*$Q$57</f>
        <v>0.10214000000000001</v>
      </c>
      <c r="R45" s="54">
        <f>$F$18*(1+Q74)-$F$18</f>
        <v>26.800000000000068</v>
      </c>
      <c r="S45" s="26">
        <f t="shared" ref="S45" si="37">R45*Q45</f>
        <v>2.7373520000000071</v>
      </c>
      <c r="T45" s="27"/>
      <c r="U45" s="30">
        <f t="shared" si="1"/>
        <v>0</v>
      </c>
      <c r="V45" s="31">
        <f t="shared" si="2"/>
        <v>0</v>
      </c>
      <c r="X45" s="55">
        <f>0.64*$X$55+0.18*$X$56+0.18*$X$57</f>
        <v>0.10214000000000001</v>
      </c>
      <c r="Y45" s="54">
        <f>$F$18*(1+X74)-$F$18</f>
        <v>26.800000000000068</v>
      </c>
      <c r="Z45" s="26">
        <f t="shared" ref="Z45" si="38">Y45*X45</f>
        <v>2.7373520000000071</v>
      </c>
      <c r="AA45" s="27"/>
      <c r="AB45" s="30">
        <f t="shared" si="3"/>
        <v>0</v>
      </c>
      <c r="AC45" s="31">
        <f t="shared" si="4"/>
        <v>0</v>
      </c>
      <c r="AE45" s="55">
        <f>0.64*$AE$55+0.18*$AE$56+0.18*$AE$57</f>
        <v>0.10214000000000001</v>
      </c>
      <c r="AF45" s="54">
        <f>$F$18*(1+AE74)-$F$18</f>
        <v>26.800000000000068</v>
      </c>
      <c r="AG45" s="26">
        <f t="shared" ref="AG45" si="39">AF45*AE45</f>
        <v>2.7373520000000071</v>
      </c>
      <c r="AH45" s="27"/>
      <c r="AI45" s="30">
        <f t="shared" si="5"/>
        <v>0</v>
      </c>
      <c r="AJ45" s="31">
        <f t="shared" si="6"/>
        <v>0</v>
      </c>
      <c r="AL45" s="55">
        <f>0.64*$AL$55+0.18*$AL$56+0.18*$AL$57</f>
        <v>0.10214000000000001</v>
      </c>
      <c r="AM45" s="54">
        <f>$F$18*(1+AL74)-$F$18</f>
        <v>26.800000000000068</v>
      </c>
      <c r="AN45" s="26">
        <f t="shared" ref="AN45" si="40">AM45*AL45</f>
        <v>2.7373520000000071</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32.155008000000009</v>
      </c>
      <c r="I47" s="40"/>
      <c r="J47" s="59"/>
      <c r="K47" s="61"/>
      <c r="L47" s="60">
        <f>SUM(L40:L46)+L39</f>
        <v>30.42122800000001</v>
      </c>
      <c r="M47" s="40"/>
      <c r="N47" s="43">
        <f t="shared" ref="N47:N65" si="41">L47-H47</f>
        <v>-1.7337799999999994</v>
      </c>
      <c r="O47" s="44">
        <f t="shared" si="27"/>
        <v>-5.3919439236339142E-2</v>
      </c>
      <c r="Q47" s="59"/>
      <c r="R47" s="61"/>
      <c r="S47" s="60">
        <f>SUM(S40:S46)+S39</f>
        <v>32.245228000000004</v>
      </c>
      <c r="T47" s="40"/>
      <c r="U47" s="43">
        <f t="shared" si="1"/>
        <v>1.8239999999999945</v>
      </c>
      <c r="V47" s="44">
        <f t="shared" si="2"/>
        <v>5.9958131867654849E-2</v>
      </c>
      <c r="X47" s="59"/>
      <c r="Y47" s="61"/>
      <c r="Z47" s="60">
        <f>SUM(Z40:Z46)+Z39</f>
        <v>32.455228000000005</v>
      </c>
      <c r="AA47" s="40"/>
      <c r="AB47" s="43">
        <f t="shared" si="3"/>
        <v>0.21000000000000085</v>
      </c>
      <c r="AC47" s="44">
        <f t="shared" si="4"/>
        <v>6.5125915685880966E-3</v>
      </c>
      <c r="AE47" s="59"/>
      <c r="AF47" s="61"/>
      <c r="AG47" s="60">
        <f>SUM(AG40:AG46)+AG39</f>
        <v>32.315228000000005</v>
      </c>
      <c r="AH47" s="40"/>
      <c r="AI47" s="43">
        <f t="shared" si="5"/>
        <v>-0.14000000000000057</v>
      </c>
      <c r="AJ47" s="44">
        <f t="shared" si="6"/>
        <v>-4.3136347709527888E-3</v>
      </c>
      <c r="AL47" s="59"/>
      <c r="AM47" s="61"/>
      <c r="AN47" s="60">
        <f>SUM(AN40:AN46)+AN39</f>
        <v>31.595228000000009</v>
      </c>
      <c r="AO47" s="40"/>
      <c r="AP47" s="43">
        <f t="shared" si="7"/>
        <v>-0.71999999999999531</v>
      </c>
      <c r="AQ47" s="44">
        <f t="shared" si="8"/>
        <v>-2.2280517408077554E-2</v>
      </c>
    </row>
    <row r="48" spans="2:43" x14ac:dyDescent="0.2">
      <c r="B48" s="27" t="s">
        <v>39</v>
      </c>
      <c r="C48" s="27"/>
      <c r="D48" s="62" t="s">
        <v>30</v>
      </c>
      <c r="E48" s="63"/>
      <c r="F48" s="28">
        <v>7.7000000000000002E-3</v>
      </c>
      <c r="G48" s="64">
        <f>F18*(1+F74)</f>
        <v>828.6400000000001</v>
      </c>
      <c r="H48" s="26">
        <f>G48*F48</f>
        <v>6.3805280000000009</v>
      </c>
      <c r="I48" s="27"/>
      <c r="J48" s="28">
        <v>7.7000000000000002E-3</v>
      </c>
      <c r="K48" s="65">
        <f>F18*(1+J74)</f>
        <v>826.80000000000007</v>
      </c>
      <c r="L48" s="26">
        <f>K48*J48</f>
        <v>6.3663600000000011</v>
      </c>
      <c r="M48" s="27"/>
      <c r="N48" s="30">
        <f t="shared" si="41"/>
        <v>-1.4167999999999736E-2</v>
      </c>
      <c r="O48" s="31">
        <f t="shared" si="27"/>
        <v>-2.2205058891677514E-3</v>
      </c>
      <c r="Q48" s="28">
        <f>+J48</f>
        <v>7.7000000000000002E-3</v>
      </c>
      <c r="R48" s="65">
        <f>$F$18*(1+Q74)</f>
        <v>826.80000000000007</v>
      </c>
      <c r="S48" s="26">
        <f>R48*Q48</f>
        <v>6.3663600000000011</v>
      </c>
      <c r="T48" s="27"/>
      <c r="U48" s="30">
        <f t="shared" si="1"/>
        <v>0</v>
      </c>
      <c r="V48" s="31">
        <f t="shared" si="2"/>
        <v>0</v>
      </c>
      <c r="X48" s="28">
        <f>+Q48</f>
        <v>7.7000000000000002E-3</v>
      </c>
      <c r="Y48" s="65">
        <f>$F$18*(1+X74)</f>
        <v>826.80000000000007</v>
      </c>
      <c r="Z48" s="26">
        <f>Y48*X48</f>
        <v>6.3663600000000011</v>
      </c>
      <c r="AA48" s="27"/>
      <c r="AB48" s="30">
        <f t="shared" si="3"/>
        <v>0</v>
      </c>
      <c r="AC48" s="31">
        <f t="shared" si="4"/>
        <v>0</v>
      </c>
      <c r="AE48" s="28">
        <f>+X48</f>
        <v>7.7000000000000002E-3</v>
      </c>
      <c r="AF48" s="65">
        <f>$F$18*(1+AE74)</f>
        <v>826.80000000000007</v>
      </c>
      <c r="AG48" s="26">
        <f>AF48*AE48</f>
        <v>6.3663600000000011</v>
      </c>
      <c r="AH48" s="27"/>
      <c r="AI48" s="30">
        <f t="shared" si="5"/>
        <v>0</v>
      </c>
      <c r="AJ48" s="31">
        <f t="shared" si="6"/>
        <v>0</v>
      </c>
      <c r="AL48" s="28">
        <f>+AE48</f>
        <v>7.7000000000000002E-3</v>
      </c>
      <c r="AM48" s="65">
        <f>$F$18*(1+AL74)</f>
        <v>826.80000000000007</v>
      </c>
      <c r="AN48" s="26">
        <f>AM48*AL48</f>
        <v>6.3663600000000011</v>
      </c>
      <c r="AO48" s="27"/>
      <c r="AP48" s="30">
        <f t="shared" si="7"/>
        <v>0</v>
      </c>
      <c r="AQ48" s="31">
        <f t="shared" si="8"/>
        <v>0</v>
      </c>
    </row>
    <row r="49" spans="2:43" ht="25.5" x14ac:dyDescent="0.2">
      <c r="B49" s="66" t="s">
        <v>40</v>
      </c>
      <c r="C49" s="27"/>
      <c r="D49" s="62" t="s">
        <v>30</v>
      </c>
      <c r="E49" s="63"/>
      <c r="F49" s="28">
        <v>4.1999999999999997E-3</v>
      </c>
      <c r="G49" s="64">
        <f>G48</f>
        <v>828.6400000000001</v>
      </c>
      <c r="H49" s="26">
        <f>G49*F49</f>
        <v>3.4802880000000003</v>
      </c>
      <c r="I49" s="27"/>
      <c r="J49" s="28">
        <v>4.1999999999999997E-3</v>
      </c>
      <c r="K49" s="65">
        <f>K48</f>
        <v>826.80000000000007</v>
      </c>
      <c r="L49" s="26">
        <f>K49*J49</f>
        <v>3.4725600000000001</v>
      </c>
      <c r="M49" s="27"/>
      <c r="N49" s="30">
        <f t="shared" si="41"/>
        <v>-7.7280000000001792E-3</v>
      </c>
      <c r="O49" s="31">
        <f t="shared" si="27"/>
        <v>-2.2205058891678442E-3</v>
      </c>
      <c r="Q49" s="28">
        <f>+J49</f>
        <v>4.1999999999999997E-3</v>
      </c>
      <c r="R49" s="65">
        <f>R48</f>
        <v>826.80000000000007</v>
      </c>
      <c r="S49" s="26">
        <f>R49*Q49</f>
        <v>3.4725600000000001</v>
      </c>
      <c r="T49" s="27"/>
      <c r="U49" s="30">
        <f t="shared" si="1"/>
        <v>0</v>
      </c>
      <c r="V49" s="31">
        <f t="shared" si="2"/>
        <v>0</v>
      </c>
      <c r="X49" s="28">
        <f>+Q49</f>
        <v>4.1999999999999997E-3</v>
      </c>
      <c r="Y49" s="65">
        <f>Y48</f>
        <v>826.80000000000007</v>
      </c>
      <c r="Z49" s="26">
        <f>Y49*X49</f>
        <v>3.4725600000000001</v>
      </c>
      <c r="AA49" s="27"/>
      <c r="AB49" s="30">
        <f t="shared" si="3"/>
        <v>0</v>
      </c>
      <c r="AC49" s="31">
        <f t="shared" si="4"/>
        <v>0</v>
      </c>
      <c r="AE49" s="28">
        <f>+X49</f>
        <v>4.1999999999999997E-3</v>
      </c>
      <c r="AF49" s="65">
        <f>AF48</f>
        <v>826.80000000000007</v>
      </c>
      <c r="AG49" s="26">
        <f>AF49*AE49</f>
        <v>3.4725600000000001</v>
      </c>
      <c r="AH49" s="27"/>
      <c r="AI49" s="30">
        <f t="shared" si="5"/>
        <v>0</v>
      </c>
      <c r="AJ49" s="31">
        <f t="shared" si="6"/>
        <v>0</v>
      </c>
      <c r="AL49" s="28">
        <f>+AE49</f>
        <v>4.1999999999999997E-3</v>
      </c>
      <c r="AM49" s="65">
        <f>AM48</f>
        <v>826.80000000000007</v>
      </c>
      <c r="AN49" s="26">
        <f>AM49*AL49</f>
        <v>3.4725600000000001</v>
      </c>
      <c r="AO49" s="27"/>
      <c r="AP49" s="30">
        <f t="shared" si="7"/>
        <v>0</v>
      </c>
      <c r="AQ49" s="31">
        <f t="shared" si="8"/>
        <v>0</v>
      </c>
    </row>
    <row r="50" spans="2:43" ht="25.5" x14ac:dyDescent="0.2">
      <c r="B50" s="56" t="s">
        <v>41</v>
      </c>
      <c r="C50" s="35"/>
      <c r="D50" s="35"/>
      <c r="E50" s="35"/>
      <c r="F50" s="67"/>
      <c r="G50" s="59"/>
      <c r="H50" s="60">
        <f>SUM(H47:H49)</f>
        <v>42.015824000000009</v>
      </c>
      <c r="I50" s="68"/>
      <c r="J50" s="69"/>
      <c r="K50" s="70"/>
      <c r="L50" s="60">
        <f>SUM(L47:L49)</f>
        <v>40.260148000000015</v>
      </c>
      <c r="M50" s="68"/>
      <c r="N50" s="43">
        <f t="shared" si="41"/>
        <v>-1.755675999999994</v>
      </c>
      <c r="O50" s="44">
        <f t="shared" si="27"/>
        <v>-4.1786066125943253E-2</v>
      </c>
      <c r="Q50" s="69"/>
      <c r="R50" s="70"/>
      <c r="S50" s="60">
        <f>SUM(S47:S49)</f>
        <v>42.084148000000006</v>
      </c>
      <c r="T50" s="68"/>
      <c r="U50" s="43">
        <f t="shared" si="1"/>
        <v>1.823999999999991</v>
      </c>
      <c r="V50" s="44">
        <f t="shared" si="2"/>
        <v>4.5305347610743764E-2</v>
      </c>
      <c r="X50" s="69"/>
      <c r="Y50" s="70"/>
      <c r="Z50" s="60">
        <f>SUM(Z47:Z49)</f>
        <v>42.294148000000007</v>
      </c>
      <c r="AA50" s="68"/>
      <c r="AB50" s="43">
        <f t="shared" si="3"/>
        <v>0.21000000000000085</v>
      </c>
      <c r="AC50" s="44">
        <f t="shared" si="4"/>
        <v>4.9900024113592803E-3</v>
      </c>
      <c r="AE50" s="69"/>
      <c r="AF50" s="70"/>
      <c r="AG50" s="60">
        <f>SUM(AG47:AG49)</f>
        <v>42.154148000000006</v>
      </c>
      <c r="AH50" s="68"/>
      <c r="AI50" s="43">
        <f t="shared" si="5"/>
        <v>-0.14000000000000057</v>
      </c>
      <c r="AJ50" s="44">
        <f t="shared" si="6"/>
        <v>-3.3101506146902531E-3</v>
      </c>
      <c r="AL50" s="69"/>
      <c r="AM50" s="70"/>
      <c r="AN50" s="60">
        <f>SUM(AN47:AN49)</f>
        <v>41.434148000000015</v>
      </c>
      <c r="AO50" s="68"/>
      <c r="AP50" s="43">
        <f t="shared" si="7"/>
        <v>-0.71999999999999176</v>
      </c>
      <c r="AQ50" s="44">
        <f t="shared" si="8"/>
        <v>-1.7080169666814086E-2</v>
      </c>
    </row>
    <row r="51" spans="2:43" ht="25.5" x14ac:dyDescent="0.2">
      <c r="B51" s="71" t="s">
        <v>42</v>
      </c>
      <c r="C51" s="21"/>
      <c r="D51" s="22" t="s">
        <v>30</v>
      </c>
      <c r="E51" s="23"/>
      <c r="F51" s="72">
        <v>4.4000000000000003E-3</v>
      </c>
      <c r="G51" s="64">
        <f>G49</f>
        <v>828.6400000000001</v>
      </c>
      <c r="H51" s="73">
        <f t="shared" ref="H51:H57" si="42">G51*F51</f>
        <v>3.6460160000000008</v>
      </c>
      <c r="I51" s="27"/>
      <c r="J51" s="72">
        <v>4.4000000000000003E-3</v>
      </c>
      <c r="K51" s="65">
        <f>K49</f>
        <v>826.80000000000007</v>
      </c>
      <c r="L51" s="73">
        <f t="shared" ref="L51:L57" si="43">K51*J51</f>
        <v>3.6379200000000007</v>
      </c>
      <c r="M51" s="27"/>
      <c r="N51" s="30">
        <f t="shared" si="41"/>
        <v>-8.0960000000001031E-3</v>
      </c>
      <c r="O51" s="74">
        <f t="shared" si="27"/>
        <v>-2.2205058891678208E-3</v>
      </c>
      <c r="Q51" s="72">
        <f>+J51</f>
        <v>4.4000000000000003E-3</v>
      </c>
      <c r="R51" s="65">
        <f>R49</f>
        <v>826.80000000000007</v>
      </c>
      <c r="S51" s="73">
        <f t="shared" ref="S51:S57" si="44">R51*Q51</f>
        <v>3.6379200000000007</v>
      </c>
      <c r="T51" s="27"/>
      <c r="U51" s="30">
        <f t="shared" si="1"/>
        <v>0</v>
      </c>
      <c r="V51" s="74">
        <f t="shared" si="2"/>
        <v>0</v>
      </c>
      <c r="X51" s="72">
        <f>+Q51</f>
        <v>4.4000000000000003E-3</v>
      </c>
      <c r="Y51" s="65">
        <f>Y49</f>
        <v>826.80000000000007</v>
      </c>
      <c r="Z51" s="73">
        <f t="shared" ref="Z51:Z57" si="45">Y51*X51</f>
        <v>3.6379200000000007</v>
      </c>
      <c r="AA51" s="27"/>
      <c r="AB51" s="30">
        <f t="shared" si="3"/>
        <v>0</v>
      </c>
      <c r="AC51" s="74">
        <f t="shared" si="4"/>
        <v>0</v>
      </c>
      <c r="AE51" s="72">
        <f>+X51</f>
        <v>4.4000000000000003E-3</v>
      </c>
      <c r="AF51" s="65">
        <f>AF49</f>
        <v>826.80000000000007</v>
      </c>
      <c r="AG51" s="73">
        <f t="shared" ref="AG51:AG57" si="46">AF51*AE51</f>
        <v>3.6379200000000007</v>
      </c>
      <c r="AH51" s="27"/>
      <c r="AI51" s="30">
        <f t="shared" si="5"/>
        <v>0</v>
      </c>
      <c r="AJ51" s="74">
        <f t="shared" si="6"/>
        <v>0</v>
      </c>
      <c r="AL51" s="72">
        <f>+AE51</f>
        <v>4.4000000000000003E-3</v>
      </c>
      <c r="AM51" s="65">
        <f>AM49</f>
        <v>826.80000000000007</v>
      </c>
      <c r="AN51" s="73">
        <f t="shared" ref="AN51:AN57" si="47">AM51*AL51</f>
        <v>3.6379200000000007</v>
      </c>
      <c r="AO51" s="27"/>
      <c r="AP51" s="30">
        <f t="shared" si="7"/>
        <v>0</v>
      </c>
      <c r="AQ51" s="74">
        <f t="shared" si="8"/>
        <v>0</v>
      </c>
    </row>
    <row r="52" spans="2:43" ht="25.5" x14ac:dyDescent="0.2">
      <c r="B52" s="71" t="s">
        <v>43</v>
      </c>
      <c r="C52" s="21"/>
      <c r="D52" s="22" t="s">
        <v>30</v>
      </c>
      <c r="E52" s="23"/>
      <c r="F52" s="72">
        <v>1.2999999999999999E-3</v>
      </c>
      <c r="G52" s="64">
        <f>G49</f>
        <v>828.6400000000001</v>
      </c>
      <c r="H52" s="73">
        <f t="shared" si="42"/>
        <v>1.0772320000000002</v>
      </c>
      <c r="I52" s="27"/>
      <c r="J52" s="72">
        <v>1.2999999999999999E-3</v>
      </c>
      <c r="K52" s="65">
        <f>K49</f>
        <v>826.80000000000007</v>
      </c>
      <c r="L52" s="73">
        <f t="shared" si="43"/>
        <v>1.07484</v>
      </c>
      <c r="M52" s="27"/>
      <c r="N52" s="30">
        <f t="shared" si="41"/>
        <v>-2.3920000000001718E-3</v>
      </c>
      <c r="O52" s="74">
        <f t="shared" si="27"/>
        <v>-2.2205058891679522E-3</v>
      </c>
      <c r="Q52" s="72">
        <f>+J52</f>
        <v>1.2999999999999999E-3</v>
      </c>
      <c r="R52" s="65">
        <f>R49</f>
        <v>826.80000000000007</v>
      </c>
      <c r="S52" s="73">
        <f t="shared" si="44"/>
        <v>1.07484</v>
      </c>
      <c r="T52" s="27"/>
      <c r="U52" s="30">
        <f t="shared" si="1"/>
        <v>0</v>
      </c>
      <c r="V52" s="74">
        <f t="shared" si="2"/>
        <v>0</v>
      </c>
      <c r="X52" s="72">
        <f>+Q52</f>
        <v>1.2999999999999999E-3</v>
      </c>
      <c r="Y52" s="65">
        <f>Y49</f>
        <v>826.80000000000007</v>
      </c>
      <c r="Z52" s="73">
        <f t="shared" si="45"/>
        <v>1.07484</v>
      </c>
      <c r="AA52" s="27"/>
      <c r="AB52" s="30">
        <f t="shared" si="3"/>
        <v>0</v>
      </c>
      <c r="AC52" s="74">
        <f t="shared" si="4"/>
        <v>0</v>
      </c>
      <c r="AE52" s="72">
        <f>+X52</f>
        <v>1.2999999999999999E-3</v>
      </c>
      <c r="AF52" s="65">
        <f>AF49</f>
        <v>826.80000000000007</v>
      </c>
      <c r="AG52" s="73">
        <f t="shared" si="46"/>
        <v>1.07484</v>
      </c>
      <c r="AH52" s="27"/>
      <c r="AI52" s="30">
        <f t="shared" si="5"/>
        <v>0</v>
      </c>
      <c r="AJ52" s="74">
        <f t="shared" si="6"/>
        <v>0</v>
      </c>
      <c r="AL52" s="72">
        <f>+AE52</f>
        <v>1.2999999999999999E-3</v>
      </c>
      <c r="AM52" s="65">
        <f>AM49</f>
        <v>826.80000000000007</v>
      </c>
      <c r="AN52" s="73">
        <f t="shared" si="47"/>
        <v>1.07484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800</v>
      </c>
      <c r="H54" s="73">
        <f t="shared" si="42"/>
        <v>5.5519999999999996</v>
      </c>
      <c r="I54" s="27"/>
      <c r="J54" s="72">
        <f>+F54</f>
        <v>6.94E-3</v>
      </c>
      <c r="K54" s="76">
        <f>$F$18</f>
        <v>800</v>
      </c>
      <c r="L54" s="73">
        <f t="shared" si="43"/>
        <v>5.5519999999999996</v>
      </c>
      <c r="M54" s="27"/>
      <c r="N54" s="30">
        <f t="shared" si="41"/>
        <v>0</v>
      </c>
      <c r="O54" s="74">
        <f t="shared" si="27"/>
        <v>0</v>
      </c>
      <c r="Q54" s="72">
        <f>+J54</f>
        <v>6.94E-3</v>
      </c>
      <c r="R54" s="76">
        <f>$F$18</f>
        <v>800</v>
      </c>
      <c r="S54" s="73">
        <f t="shared" si="44"/>
        <v>5.5519999999999996</v>
      </c>
      <c r="T54" s="27"/>
      <c r="U54" s="30">
        <f t="shared" si="1"/>
        <v>0</v>
      </c>
      <c r="V54" s="74">
        <f t="shared" si="2"/>
        <v>0</v>
      </c>
      <c r="X54" s="72">
        <f>+Q54</f>
        <v>6.94E-3</v>
      </c>
      <c r="Y54" s="76">
        <f>$F$18</f>
        <v>800</v>
      </c>
      <c r="Z54" s="73">
        <f t="shared" si="45"/>
        <v>5.5519999999999996</v>
      </c>
      <c r="AA54" s="27"/>
      <c r="AB54" s="30">
        <f t="shared" si="3"/>
        <v>0</v>
      </c>
      <c r="AC54" s="74">
        <f t="shared" si="4"/>
        <v>0</v>
      </c>
      <c r="AE54" s="72">
        <f>+X54</f>
        <v>6.94E-3</v>
      </c>
      <c r="AF54" s="76">
        <f>$F$18</f>
        <v>800</v>
      </c>
      <c r="AG54" s="73">
        <f t="shared" si="46"/>
        <v>5.5519999999999996</v>
      </c>
      <c r="AH54" s="27"/>
      <c r="AI54" s="30">
        <f t="shared" si="5"/>
        <v>0</v>
      </c>
      <c r="AJ54" s="74">
        <f t="shared" si="6"/>
        <v>0</v>
      </c>
      <c r="AL54" s="72">
        <f>+AE54</f>
        <v>6.94E-3</v>
      </c>
      <c r="AM54" s="76">
        <f>$F$18</f>
        <v>800</v>
      </c>
      <c r="AN54" s="73">
        <f t="shared" si="47"/>
        <v>5.5519999999999996</v>
      </c>
      <c r="AO54" s="27"/>
      <c r="AP54" s="30">
        <f t="shared" si="7"/>
        <v>0</v>
      </c>
      <c r="AQ54" s="74">
        <f t="shared" si="8"/>
        <v>0</v>
      </c>
    </row>
    <row r="55" spans="2:43" x14ac:dyDescent="0.2">
      <c r="B55" s="49" t="s">
        <v>46</v>
      </c>
      <c r="C55" s="21"/>
      <c r="D55" s="22"/>
      <c r="E55" s="23"/>
      <c r="F55" s="72">
        <v>0.08</v>
      </c>
      <c r="G55" s="77">
        <f>0.64*$F$18</f>
        <v>512</v>
      </c>
      <c r="H55" s="73">
        <f t="shared" si="42"/>
        <v>40.96</v>
      </c>
      <c r="I55" s="27"/>
      <c r="J55" s="72">
        <v>0.08</v>
      </c>
      <c r="K55" s="77">
        <f>$G$55</f>
        <v>512</v>
      </c>
      <c r="L55" s="73">
        <f t="shared" si="43"/>
        <v>40.96</v>
      </c>
      <c r="M55" s="27"/>
      <c r="N55" s="30">
        <f t="shared" si="41"/>
        <v>0</v>
      </c>
      <c r="O55" s="74">
        <f t="shared" si="27"/>
        <v>0</v>
      </c>
      <c r="Q55" s="72">
        <v>0.08</v>
      </c>
      <c r="R55" s="77">
        <f>$G$55</f>
        <v>512</v>
      </c>
      <c r="S55" s="73">
        <f t="shared" si="44"/>
        <v>40.96</v>
      </c>
      <c r="T55" s="27"/>
      <c r="U55" s="30">
        <f t="shared" si="1"/>
        <v>0</v>
      </c>
      <c r="V55" s="74">
        <f t="shared" si="2"/>
        <v>0</v>
      </c>
      <c r="X55" s="72">
        <v>0.08</v>
      </c>
      <c r="Y55" s="77">
        <f>$G$55</f>
        <v>512</v>
      </c>
      <c r="Z55" s="73">
        <f t="shared" si="45"/>
        <v>40.96</v>
      </c>
      <c r="AA55" s="27"/>
      <c r="AB55" s="30">
        <f t="shared" si="3"/>
        <v>0</v>
      </c>
      <c r="AC55" s="74">
        <f t="shared" si="4"/>
        <v>0</v>
      </c>
      <c r="AE55" s="72">
        <v>0.08</v>
      </c>
      <c r="AF55" s="77">
        <f>$G$55</f>
        <v>512</v>
      </c>
      <c r="AG55" s="73">
        <f t="shared" si="46"/>
        <v>40.96</v>
      </c>
      <c r="AH55" s="27"/>
      <c r="AI55" s="30">
        <f t="shared" si="5"/>
        <v>0</v>
      </c>
      <c r="AJ55" s="74">
        <f t="shared" si="6"/>
        <v>0</v>
      </c>
      <c r="AL55" s="72">
        <v>0.08</v>
      </c>
      <c r="AM55" s="77">
        <f>$G$55</f>
        <v>512</v>
      </c>
      <c r="AN55" s="73">
        <f t="shared" si="47"/>
        <v>40.96</v>
      </c>
      <c r="AO55" s="27"/>
      <c r="AP55" s="30">
        <f t="shared" si="7"/>
        <v>0</v>
      </c>
      <c r="AQ55" s="74">
        <f t="shared" si="8"/>
        <v>0</v>
      </c>
    </row>
    <row r="56" spans="2:43" x14ac:dyDescent="0.2">
      <c r="B56" s="49" t="s">
        <v>47</v>
      </c>
      <c r="C56" s="21"/>
      <c r="D56" s="22"/>
      <c r="E56" s="23"/>
      <c r="F56" s="72">
        <v>0.122</v>
      </c>
      <c r="G56" s="77">
        <f>0.18*$F$18</f>
        <v>144</v>
      </c>
      <c r="H56" s="73">
        <f t="shared" si="42"/>
        <v>17.567999999999998</v>
      </c>
      <c r="I56" s="27"/>
      <c r="J56" s="72">
        <v>0.122</v>
      </c>
      <c r="K56" s="77">
        <f>$G$56</f>
        <v>144</v>
      </c>
      <c r="L56" s="73">
        <f t="shared" si="43"/>
        <v>17.567999999999998</v>
      </c>
      <c r="M56" s="27"/>
      <c r="N56" s="30">
        <f t="shared" si="41"/>
        <v>0</v>
      </c>
      <c r="O56" s="74">
        <f t="shared" si="27"/>
        <v>0</v>
      </c>
      <c r="Q56" s="72">
        <v>0.122</v>
      </c>
      <c r="R56" s="77">
        <f>$G$56</f>
        <v>144</v>
      </c>
      <c r="S56" s="73">
        <f t="shared" si="44"/>
        <v>17.567999999999998</v>
      </c>
      <c r="T56" s="27"/>
      <c r="U56" s="30">
        <f t="shared" si="1"/>
        <v>0</v>
      </c>
      <c r="V56" s="74">
        <f t="shared" si="2"/>
        <v>0</v>
      </c>
      <c r="X56" s="72">
        <v>0.122</v>
      </c>
      <c r="Y56" s="77">
        <f>$G$56</f>
        <v>144</v>
      </c>
      <c r="Z56" s="73">
        <f t="shared" si="45"/>
        <v>17.567999999999998</v>
      </c>
      <c r="AA56" s="27"/>
      <c r="AB56" s="30">
        <f t="shared" si="3"/>
        <v>0</v>
      </c>
      <c r="AC56" s="74">
        <f t="shared" si="4"/>
        <v>0</v>
      </c>
      <c r="AE56" s="72">
        <v>0.122</v>
      </c>
      <c r="AF56" s="77">
        <f>$G$56</f>
        <v>144</v>
      </c>
      <c r="AG56" s="73">
        <f t="shared" si="46"/>
        <v>17.567999999999998</v>
      </c>
      <c r="AH56" s="27"/>
      <c r="AI56" s="30">
        <f t="shared" si="5"/>
        <v>0</v>
      </c>
      <c r="AJ56" s="74">
        <f t="shared" si="6"/>
        <v>0</v>
      </c>
      <c r="AL56" s="72">
        <v>0.122</v>
      </c>
      <c r="AM56" s="77">
        <f>$G$56</f>
        <v>144</v>
      </c>
      <c r="AN56" s="73">
        <f t="shared" si="47"/>
        <v>17.567999999999998</v>
      </c>
      <c r="AO56" s="27"/>
      <c r="AP56" s="30">
        <f t="shared" si="7"/>
        <v>0</v>
      </c>
      <c r="AQ56" s="74">
        <f t="shared" si="8"/>
        <v>0</v>
      </c>
    </row>
    <row r="57" spans="2:43" x14ac:dyDescent="0.2">
      <c r="B57" s="11" t="s">
        <v>48</v>
      </c>
      <c r="C57" s="21"/>
      <c r="D57" s="22"/>
      <c r="E57" s="23"/>
      <c r="F57" s="72">
        <v>0.161</v>
      </c>
      <c r="G57" s="77">
        <f>0.18*$F$18</f>
        <v>144</v>
      </c>
      <c r="H57" s="73">
        <f t="shared" si="42"/>
        <v>23.184000000000001</v>
      </c>
      <c r="I57" s="27"/>
      <c r="J57" s="72">
        <v>0.161</v>
      </c>
      <c r="K57" s="77">
        <f>$G$57</f>
        <v>144</v>
      </c>
      <c r="L57" s="73">
        <f t="shared" si="43"/>
        <v>23.184000000000001</v>
      </c>
      <c r="M57" s="27"/>
      <c r="N57" s="30">
        <f t="shared" si="41"/>
        <v>0</v>
      </c>
      <c r="O57" s="74">
        <f t="shared" si="27"/>
        <v>0</v>
      </c>
      <c r="Q57" s="72">
        <v>0.161</v>
      </c>
      <c r="R57" s="77">
        <f>$G$57</f>
        <v>144</v>
      </c>
      <c r="S57" s="73">
        <f t="shared" si="44"/>
        <v>23.184000000000001</v>
      </c>
      <c r="T57" s="27"/>
      <c r="U57" s="30">
        <f t="shared" si="1"/>
        <v>0</v>
      </c>
      <c r="V57" s="74">
        <f t="shared" si="2"/>
        <v>0</v>
      </c>
      <c r="X57" s="72">
        <v>0.161</v>
      </c>
      <c r="Y57" s="77">
        <f>$G$57</f>
        <v>144</v>
      </c>
      <c r="Z57" s="73">
        <f t="shared" si="45"/>
        <v>23.184000000000001</v>
      </c>
      <c r="AA57" s="27"/>
      <c r="AB57" s="30">
        <f t="shared" si="3"/>
        <v>0</v>
      </c>
      <c r="AC57" s="74">
        <f t="shared" si="4"/>
        <v>0</v>
      </c>
      <c r="AE57" s="72">
        <v>0.161</v>
      </c>
      <c r="AF57" s="77">
        <f>$G$57</f>
        <v>144</v>
      </c>
      <c r="AG57" s="73">
        <f t="shared" si="46"/>
        <v>23.184000000000001</v>
      </c>
      <c r="AH57" s="27"/>
      <c r="AI57" s="30">
        <f t="shared" si="5"/>
        <v>0</v>
      </c>
      <c r="AJ57" s="74">
        <f t="shared" si="6"/>
        <v>0</v>
      </c>
      <c r="AL57" s="72">
        <v>0.161</v>
      </c>
      <c r="AM57" s="77">
        <f>$G$57</f>
        <v>144</v>
      </c>
      <c r="AN57" s="73">
        <f t="shared" si="47"/>
        <v>23.184000000000001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200</v>
      </c>
      <c r="H59" s="73">
        <f>G59*F59</f>
        <v>22</v>
      </c>
      <c r="I59" s="83"/>
      <c r="J59" s="72">
        <v>0.11</v>
      </c>
      <c r="K59" s="82">
        <f>$G$59</f>
        <v>200</v>
      </c>
      <c r="L59" s="73">
        <f>K59*J59</f>
        <v>22</v>
      </c>
      <c r="M59" s="83"/>
      <c r="N59" s="84">
        <f t="shared" si="41"/>
        <v>0</v>
      </c>
      <c r="O59" s="74">
        <f t="shared" si="27"/>
        <v>0</v>
      </c>
      <c r="Q59" s="72">
        <v>0.11</v>
      </c>
      <c r="R59" s="82">
        <f>$G$59</f>
        <v>200</v>
      </c>
      <c r="S59" s="73">
        <f>R59*Q59</f>
        <v>22</v>
      </c>
      <c r="T59" s="83"/>
      <c r="U59" s="84">
        <f t="shared" si="1"/>
        <v>0</v>
      </c>
      <c r="V59" s="74">
        <f t="shared" si="2"/>
        <v>0</v>
      </c>
      <c r="X59" s="72">
        <v>0.11</v>
      </c>
      <c r="Y59" s="82">
        <f>$G$59</f>
        <v>200</v>
      </c>
      <c r="Z59" s="73">
        <f>Y59*X59</f>
        <v>22</v>
      </c>
      <c r="AA59" s="83"/>
      <c r="AB59" s="84">
        <f t="shared" si="3"/>
        <v>0</v>
      </c>
      <c r="AC59" s="74">
        <f t="shared" si="4"/>
        <v>0</v>
      </c>
      <c r="AE59" s="72">
        <v>0.11</v>
      </c>
      <c r="AF59" s="82">
        <f>$G$59</f>
        <v>200</v>
      </c>
      <c r="AG59" s="73">
        <f>AF59*AE59</f>
        <v>22</v>
      </c>
      <c r="AH59" s="83"/>
      <c r="AI59" s="84">
        <f t="shared" si="5"/>
        <v>0</v>
      </c>
      <c r="AJ59" s="74">
        <f t="shared" si="6"/>
        <v>0</v>
      </c>
      <c r="AL59" s="72">
        <v>0.11</v>
      </c>
      <c r="AM59" s="82">
        <f>$G$59</f>
        <v>200</v>
      </c>
      <c r="AN59" s="73">
        <f>AM59*AL59</f>
        <v>22</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134.253072</v>
      </c>
      <c r="I61" s="100"/>
      <c r="J61" s="101"/>
      <c r="K61" s="101"/>
      <c r="L61" s="99">
        <f>SUM(L51:L57,L50)</f>
        <v>132.48690800000003</v>
      </c>
      <c r="M61" s="102"/>
      <c r="N61" s="103">
        <f t="shared" ref="N61" si="48">L61-H61</f>
        <v>-1.766163999999975</v>
      </c>
      <c r="O61" s="104">
        <f t="shared" ref="O61" si="49">IF((H61)=0,"",(N61/H61))</f>
        <v>-1.3155482952375012E-2</v>
      </c>
      <c r="Q61" s="101"/>
      <c r="R61" s="101"/>
      <c r="S61" s="103">
        <f>SUM(S51:S57,S50)</f>
        <v>134.31090800000001</v>
      </c>
      <c r="T61" s="102"/>
      <c r="U61" s="103">
        <f t="shared" si="1"/>
        <v>1.8239999999999839</v>
      </c>
      <c r="V61" s="104">
        <f>IF((L61)=0,"",(U61/L61))</f>
        <v>1.3767398058682021E-2</v>
      </c>
      <c r="X61" s="101"/>
      <c r="Y61" s="101"/>
      <c r="Z61" s="103">
        <f>SUM(Z51:Z57,Z50)</f>
        <v>134.52090800000002</v>
      </c>
      <c r="AA61" s="102"/>
      <c r="AB61" s="103">
        <f t="shared" si="3"/>
        <v>0.21000000000000796</v>
      </c>
      <c r="AC61" s="104">
        <f>IF((S61)=0,"",(AB61/S61))</f>
        <v>1.5635364478364477E-3</v>
      </c>
      <c r="AE61" s="101"/>
      <c r="AF61" s="101"/>
      <c r="AG61" s="103">
        <f>SUM(AG51:AG57,AG50)</f>
        <v>134.38090800000001</v>
      </c>
      <c r="AH61" s="102"/>
      <c r="AI61" s="103">
        <f t="shared" ref="AI61:AI65" si="50">AG61-Z61</f>
        <v>-0.14000000000001478</v>
      </c>
      <c r="AJ61" s="104">
        <f>IF((Z61)=0,"",(AI61/Z61))</f>
        <v>-1.0407304119595651E-3</v>
      </c>
      <c r="AL61" s="101"/>
      <c r="AM61" s="101"/>
      <c r="AN61" s="103">
        <f>SUM(AN51:AN57,AN50)</f>
        <v>133.66090800000001</v>
      </c>
      <c r="AO61" s="102"/>
      <c r="AP61" s="103">
        <f t="shared" ref="AP61:AP65" si="51">AN61-AG61</f>
        <v>-0.71999999999999886</v>
      </c>
      <c r="AQ61" s="104">
        <f>IF((AG61)=0,"",(AP61/AG61))</f>
        <v>-5.3579039665366665E-3</v>
      </c>
    </row>
    <row r="62" spans="2:43" x14ac:dyDescent="0.2">
      <c r="B62" s="105" t="s">
        <v>52</v>
      </c>
      <c r="C62" s="21"/>
      <c r="D62" s="21"/>
      <c r="E62" s="21"/>
      <c r="F62" s="106">
        <v>0.13</v>
      </c>
      <c r="G62" s="107"/>
      <c r="H62" s="108">
        <f>H61*F62</f>
        <v>17.45289936</v>
      </c>
      <c r="I62" s="109"/>
      <c r="J62" s="110">
        <v>0.13</v>
      </c>
      <c r="K62" s="109"/>
      <c r="L62" s="111">
        <f>L61*J62</f>
        <v>17.223298040000003</v>
      </c>
      <c r="M62" s="112"/>
      <c r="N62" s="113">
        <f t="shared" si="41"/>
        <v>-0.22960131999999689</v>
      </c>
      <c r="O62" s="114">
        <f t="shared" si="27"/>
        <v>-1.3155482952375019E-2</v>
      </c>
      <c r="Q62" s="110">
        <v>0.13</v>
      </c>
      <c r="R62" s="109"/>
      <c r="S62" s="111">
        <f>S61*Q62</f>
        <v>17.46041804</v>
      </c>
      <c r="T62" s="112"/>
      <c r="U62" s="113">
        <f t="shared" si="1"/>
        <v>0.23711999999999733</v>
      </c>
      <c r="V62" s="114">
        <f t="shared" ref="V62:V71" si="52">IF((L62)=0,"",(U62/L62))</f>
        <v>1.3767398058681988E-2</v>
      </c>
      <c r="X62" s="110">
        <v>0.13</v>
      </c>
      <c r="Y62" s="109"/>
      <c r="Z62" s="111">
        <f>Z61*X62</f>
        <v>17.487718040000004</v>
      </c>
      <c r="AA62" s="112"/>
      <c r="AB62" s="113">
        <f t="shared" si="3"/>
        <v>2.7300000000003877E-2</v>
      </c>
      <c r="AC62" s="114">
        <f t="shared" ref="AC62:AC71" si="53">IF((S62)=0,"",(AB62/S62))</f>
        <v>1.5635364478366106E-3</v>
      </c>
      <c r="AE62" s="110">
        <v>0.13</v>
      </c>
      <c r="AF62" s="109"/>
      <c r="AG62" s="111">
        <f>AG61*AE62</f>
        <v>17.469518040000001</v>
      </c>
      <c r="AH62" s="112"/>
      <c r="AI62" s="113">
        <f t="shared" si="50"/>
        <v>-1.8200000000003769E-2</v>
      </c>
      <c r="AJ62" s="114">
        <f t="shared" ref="AJ62:AJ71" si="54">IF((Z62)=0,"",(AI62/Z62))</f>
        <v>-1.0407304119596707E-3</v>
      </c>
      <c r="AL62" s="110">
        <v>0.13</v>
      </c>
      <c r="AM62" s="109"/>
      <c r="AN62" s="111">
        <f>AN61*AL62</f>
        <v>17.375918040000002</v>
      </c>
      <c r="AO62" s="112"/>
      <c r="AP62" s="113">
        <f t="shared" si="51"/>
        <v>-9.3599999999998573E-2</v>
      </c>
      <c r="AQ62" s="114">
        <f t="shared" ref="AQ62:AQ71" si="55">IF((AG62)=0,"",(AP62/AG62))</f>
        <v>-5.3579039665365927E-3</v>
      </c>
    </row>
    <row r="63" spans="2:43" x14ac:dyDescent="0.2">
      <c r="B63" s="115" t="s">
        <v>53</v>
      </c>
      <c r="C63" s="21"/>
      <c r="D63" s="21"/>
      <c r="E63" s="21"/>
      <c r="F63" s="116"/>
      <c r="G63" s="107"/>
      <c r="H63" s="108">
        <f>H61+H62</f>
        <v>151.70597136000001</v>
      </c>
      <c r="I63" s="109"/>
      <c r="J63" s="109"/>
      <c r="K63" s="109"/>
      <c r="L63" s="111">
        <f>L61+L62</f>
        <v>149.71020604000003</v>
      </c>
      <c r="M63" s="112"/>
      <c r="N63" s="113">
        <f t="shared" si="41"/>
        <v>-1.9957653199999754</v>
      </c>
      <c r="O63" s="114">
        <f t="shared" si="27"/>
        <v>-1.3155482952375034E-2</v>
      </c>
      <c r="Q63" s="109"/>
      <c r="R63" s="109"/>
      <c r="S63" s="111">
        <f>S61+S62</f>
        <v>151.77132604000002</v>
      </c>
      <c r="T63" s="112"/>
      <c r="U63" s="113">
        <f t="shared" si="1"/>
        <v>2.0611199999999883</v>
      </c>
      <c r="V63" s="114">
        <f t="shared" si="52"/>
        <v>1.3767398058682065E-2</v>
      </c>
      <c r="X63" s="109"/>
      <c r="Y63" s="109"/>
      <c r="Z63" s="111">
        <f>Z61+Z62</f>
        <v>152.00862604000002</v>
      </c>
      <c r="AA63" s="112"/>
      <c r="AB63" s="113">
        <f t="shared" si="3"/>
        <v>0.23730000000000473</v>
      </c>
      <c r="AC63" s="114">
        <f t="shared" si="53"/>
        <v>1.5635364478364196E-3</v>
      </c>
      <c r="AE63" s="109"/>
      <c r="AF63" s="109"/>
      <c r="AG63" s="111">
        <f>AG61+AG62</f>
        <v>151.85042604</v>
      </c>
      <c r="AH63" s="112"/>
      <c r="AI63" s="113">
        <f t="shared" si="50"/>
        <v>-0.1582000000000221</v>
      </c>
      <c r="AJ63" s="114">
        <f t="shared" si="54"/>
        <v>-1.0407304119596007E-3</v>
      </c>
      <c r="AL63" s="109"/>
      <c r="AM63" s="109"/>
      <c r="AN63" s="111">
        <f>AN61+AN62</f>
        <v>151.03682603999999</v>
      </c>
      <c r="AO63" s="112"/>
      <c r="AP63" s="113">
        <f t="shared" si="51"/>
        <v>-0.81360000000000809</v>
      </c>
      <c r="AQ63" s="114">
        <f t="shared" si="55"/>
        <v>-5.3579039665367281E-3</v>
      </c>
    </row>
    <row r="64" spans="2:43" ht="15.75" customHeight="1" x14ac:dyDescent="0.2">
      <c r="B64" s="268" t="s">
        <v>54</v>
      </c>
      <c r="C64" s="268"/>
      <c r="D64" s="268"/>
      <c r="E64" s="21"/>
      <c r="F64" s="116"/>
      <c r="G64" s="107"/>
      <c r="H64" s="117">
        <f>ROUND(-H63*10%,2)</f>
        <v>-15.17</v>
      </c>
      <c r="I64" s="109"/>
      <c r="J64" s="109"/>
      <c r="K64" s="109"/>
      <c r="L64" s="118">
        <f>ROUND(-L63*10%,2)</f>
        <v>-14.97</v>
      </c>
      <c r="M64" s="112"/>
      <c r="N64" s="118">
        <f t="shared" si="41"/>
        <v>0.19999999999999929</v>
      </c>
      <c r="O64" s="119">
        <f t="shared" si="27"/>
        <v>-1.3183915622939966E-2</v>
      </c>
      <c r="Q64" s="109"/>
      <c r="R64" s="109"/>
      <c r="S64" s="118">
        <f>ROUND(-S63*10%,2)</f>
        <v>-15.18</v>
      </c>
      <c r="T64" s="112"/>
      <c r="U64" s="118">
        <f t="shared" si="1"/>
        <v>-0.20999999999999908</v>
      </c>
      <c r="V64" s="119">
        <f t="shared" si="52"/>
        <v>1.4028056112224387E-2</v>
      </c>
      <c r="X64" s="109"/>
      <c r="Y64" s="109"/>
      <c r="Z64" s="118">
        <f>ROUND(-Z63*10%,2)</f>
        <v>-15.2</v>
      </c>
      <c r="AA64" s="112"/>
      <c r="AB64" s="118">
        <f t="shared" si="3"/>
        <v>-1.9999999999999574E-2</v>
      </c>
      <c r="AC64" s="119">
        <f t="shared" si="53"/>
        <v>1.3175230566534633E-3</v>
      </c>
      <c r="AE64" s="109"/>
      <c r="AF64" s="109"/>
      <c r="AG64" s="118">
        <f>ROUND(-AG63*10%,2)</f>
        <v>-15.19</v>
      </c>
      <c r="AH64" s="112"/>
      <c r="AI64" s="118">
        <f t="shared" si="50"/>
        <v>9.9999999999997868E-3</v>
      </c>
      <c r="AJ64" s="119">
        <f t="shared" si="54"/>
        <v>-6.5789473684209126E-4</v>
      </c>
      <c r="AL64" s="109"/>
      <c r="AM64" s="109"/>
      <c r="AN64" s="118">
        <f>ROUND(-AN63*10%,2)</f>
        <v>-15.1</v>
      </c>
      <c r="AO64" s="112"/>
      <c r="AP64" s="118">
        <f t="shared" si="51"/>
        <v>8.9999999999999858E-2</v>
      </c>
      <c r="AQ64" s="119">
        <f t="shared" si="55"/>
        <v>-5.9249506254114457E-3</v>
      </c>
    </row>
    <row r="65" spans="2:43" ht="13.5" thickBot="1" x14ac:dyDescent="0.25">
      <c r="B65" s="269" t="s">
        <v>55</v>
      </c>
      <c r="C65" s="269"/>
      <c r="D65" s="269"/>
      <c r="E65" s="120"/>
      <c r="F65" s="121"/>
      <c r="G65" s="122"/>
      <c r="H65" s="123">
        <f>H63+H64</f>
        <v>136.53597136000002</v>
      </c>
      <c r="I65" s="124"/>
      <c r="J65" s="124"/>
      <c r="K65" s="124"/>
      <c r="L65" s="125">
        <f>L63+L64</f>
        <v>134.74020604000003</v>
      </c>
      <c r="M65" s="126"/>
      <c r="N65" s="127">
        <f t="shared" si="41"/>
        <v>-1.7957653199999868</v>
      </c>
      <c r="O65" s="128">
        <f t="shared" si="27"/>
        <v>-1.3152323904922828E-2</v>
      </c>
      <c r="Q65" s="124"/>
      <c r="R65" s="124"/>
      <c r="S65" s="125">
        <f>S63+S64</f>
        <v>136.59132604000001</v>
      </c>
      <c r="T65" s="126"/>
      <c r="U65" s="127">
        <f t="shared" si="1"/>
        <v>1.8511199999999803</v>
      </c>
      <c r="V65" s="128">
        <f t="shared" si="52"/>
        <v>1.373843824649075E-2</v>
      </c>
      <c r="X65" s="124"/>
      <c r="Y65" s="124"/>
      <c r="Z65" s="125">
        <f>Z63+Z64</f>
        <v>136.80862604000004</v>
      </c>
      <c r="AA65" s="126"/>
      <c r="AB65" s="127">
        <f t="shared" si="3"/>
        <v>0.21730000000002292</v>
      </c>
      <c r="AC65" s="128">
        <f t="shared" si="53"/>
        <v>1.5908770073466293E-3</v>
      </c>
      <c r="AE65" s="124"/>
      <c r="AF65" s="124"/>
      <c r="AG65" s="125">
        <f>AG63+AG64</f>
        <v>136.66042604</v>
      </c>
      <c r="AH65" s="126"/>
      <c r="AI65" s="127">
        <f t="shared" si="50"/>
        <v>-0.1482000000000312</v>
      </c>
      <c r="AJ65" s="128">
        <f t="shared" si="54"/>
        <v>-1.0832650271387168E-3</v>
      </c>
      <c r="AL65" s="124"/>
      <c r="AM65" s="124"/>
      <c r="AN65" s="125">
        <f>AN63+AN64</f>
        <v>135.93682604</v>
      </c>
      <c r="AO65" s="126"/>
      <c r="AP65" s="127">
        <f t="shared" si="51"/>
        <v>-0.72360000000000468</v>
      </c>
      <c r="AQ65" s="128">
        <f t="shared" si="55"/>
        <v>-5.2948759269066644E-3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130.94107200000002</v>
      </c>
      <c r="I67" s="140"/>
      <c r="J67" s="141"/>
      <c r="K67" s="141"/>
      <c r="L67" s="139">
        <f>SUM(L58:L59,L50,L51:L54)</f>
        <v>129.17490800000002</v>
      </c>
      <c r="M67" s="142"/>
      <c r="N67" s="143">
        <f t="shared" ref="N67:N71" si="56">L67-H67</f>
        <v>-1.7661640000000034</v>
      </c>
      <c r="O67" s="104">
        <f t="shared" ref="O67:O71" si="57">IF((H67)=0,"",(N67/H67))</f>
        <v>-1.348823537965233E-2</v>
      </c>
      <c r="Q67" s="141"/>
      <c r="R67" s="141"/>
      <c r="S67" s="143">
        <f>SUM(S58:S59,S50,S51:S54)</f>
        <v>130.998908</v>
      </c>
      <c r="T67" s="142"/>
      <c r="U67" s="143">
        <f t="shared" si="1"/>
        <v>1.8239999999999839</v>
      </c>
      <c r="V67" s="104">
        <f t="shared" si="52"/>
        <v>1.4120389387078051E-2</v>
      </c>
      <c r="X67" s="141"/>
      <c r="Y67" s="141"/>
      <c r="Z67" s="143">
        <f>SUM(Z58:Z59,Z50,Z51:Z54)</f>
        <v>131.20890800000001</v>
      </c>
      <c r="AA67" s="142"/>
      <c r="AB67" s="143">
        <f t="shared" si="3"/>
        <v>0.21000000000000796</v>
      </c>
      <c r="AC67" s="104">
        <f t="shared" si="53"/>
        <v>1.603066798083599E-3</v>
      </c>
      <c r="AE67" s="141"/>
      <c r="AF67" s="141"/>
      <c r="AG67" s="143">
        <f>SUM(AG58:AG59,AG50,AG51:AG54)</f>
        <v>131.06890799999999</v>
      </c>
      <c r="AH67" s="142"/>
      <c r="AI67" s="143">
        <f t="shared" ref="AI67:AI71" si="58">AG67-Z67</f>
        <v>-0.14000000000001478</v>
      </c>
      <c r="AJ67" s="104">
        <f t="shared" si="54"/>
        <v>-1.0670007252862341E-3</v>
      </c>
      <c r="AL67" s="141"/>
      <c r="AM67" s="141"/>
      <c r="AN67" s="143">
        <f>SUM(AN58:AN59,AN50,AN51:AN54)</f>
        <v>130.34890800000002</v>
      </c>
      <c r="AO67" s="142"/>
      <c r="AP67" s="143">
        <f t="shared" ref="AP67:AP71" si="59">AN67-AG67</f>
        <v>-0.71999999999997044</v>
      </c>
      <c r="AQ67" s="104">
        <f t="shared" si="55"/>
        <v>-5.4932936497797819E-3</v>
      </c>
    </row>
    <row r="68" spans="2:43" s="85" customFormat="1" x14ac:dyDescent="0.2">
      <c r="B68" s="144" t="s">
        <v>52</v>
      </c>
      <c r="C68" s="79"/>
      <c r="D68" s="79"/>
      <c r="E68" s="79"/>
      <c r="F68" s="145">
        <v>0.13</v>
      </c>
      <c r="G68" s="138"/>
      <c r="H68" s="146">
        <f>H67*F68</f>
        <v>17.022339360000004</v>
      </c>
      <c r="I68" s="147"/>
      <c r="J68" s="148">
        <v>0.13</v>
      </c>
      <c r="K68" s="149"/>
      <c r="L68" s="150">
        <f>L67*J68</f>
        <v>16.792738040000003</v>
      </c>
      <c r="M68" s="151"/>
      <c r="N68" s="152">
        <f t="shared" si="56"/>
        <v>-0.22960132000000044</v>
      </c>
      <c r="O68" s="114">
        <f t="shared" si="57"/>
        <v>-1.348823537965233E-2</v>
      </c>
      <c r="Q68" s="148">
        <v>0.13</v>
      </c>
      <c r="R68" s="149"/>
      <c r="S68" s="150">
        <f>S67*Q68</f>
        <v>17.029858040000001</v>
      </c>
      <c r="T68" s="151"/>
      <c r="U68" s="152">
        <f t="shared" si="1"/>
        <v>0.23711999999999733</v>
      </c>
      <c r="V68" s="114">
        <f t="shared" si="52"/>
        <v>1.4120389387078016E-2</v>
      </c>
      <c r="X68" s="148">
        <v>0.13</v>
      </c>
      <c r="Y68" s="149"/>
      <c r="Z68" s="150">
        <f>Z67*X68</f>
        <v>17.057158040000001</v>
      </c>
      <c r="AA68" s="151"/>
      <c r="AB68" s="152">
        <f t="shared" si="3"/>
        <v>2.7300000000000324E-2</v>
      </c>
      <c r="AC68" s="114">
        <f t="shared" si="53"/>
        <v>1.6030667980835571E-3</v>
      </c>
      <c r="AE68" s="148">
        <v>0.13</v>
      </c>
      <c r="AF68" s="149"/>
      <c r="AG68" s="150">
        <f>AG67*AE68</f>
        <v>17.038958040000001</v>
      </c>
      <c r="AH68" s="151"/>
      <c r="AI68" s="152">
        <f t="shared" si="58"/>
        <v>-1.8200000000000216E-2</v>
      </c>
      <c r="AJ68" s="114">
        <f t="shared" si="54"/>
        <v>-1.0670007252861341E-3</v>
      </c>
      <c r="AL68" s="148">
        <v>0.13</v>
      </c>
      <c r="AM68" s="149"/>
      <c r="AN68" s="150">
        <f>AN67*AL68</f>
        <v>16.945358040000002</v>
      </c>
      <c r="AO68" s="151"/>
      <c r="AP68" s="152">
        <f t="shared" si="59"/>
        <v>-9.3599999999998573E-2</v>
      </c>
      <c r="AQ68" s="114">
        <f t="shared" si="55"/>
        <v>-5.4932936497799232E-3</v>
      </c>
    </row>
    <row r="69" spans="2:43" s="85" customFormat="1" x14ac:dyDescent="0.2">
      <c r="B69" s="153" t="s">
        <v>53</v>
      </c>
      <c r="C69" s="79"/>
      <c r="D69" s="79"/>
      <c r="E69" s="79"/>
      <c r="F69" s="154"/>
      <c r="G69" s="155"/>
      <c r="H69" s="146">
        <f>H67+H68</f>
        <v>147.96341136000001</v>
      </c>
      <c r="I69" s="147"/>
      <c r="J69" s="147"/>
      <c r="K69" s="147"/>
      <c r="L69" s="150">
        <f>L67+L68</f>
        <v>145.96764604000003</v>
      </c>
      <c r="M69" s="151"/>
      <c r="N69" s="152">
        <f t="shared" si="56"/>
        <v>-1.9957653199999754</v>
      </c>
      <c r="O69" s="114">
        <f t="shared" si="57"/>
        <v>-1.3488235379652139E-2</v>
      </c>
      <c r="Q69" s="147"/>
      <c r="R69" s="147"/>
      <c r="S69" s="150">
        <f>S67+S68</f>
        <v>148.02876603999999</v>
      </c>
      <c r="T69" s="151"/>
      <c r="U69" s="152">
        <f t="shared" si="1"/>
        <v>2.0611199999999599</v>
      </c>
      <c r="V69" s="114">
        <f t="shared" si="52"/>
        <v>1.41203893870779E-2</v>
      </c>
      <c r="X69" s="147"/>
      <c r="Y69" s="147"/>
      <c r="Z69" s="150">
        <f>Z67+Z68</f>
        <v>148.26606604</v>
      </c>
      <c r="AA69" s="151"/>
      <c r="AB69" s="152">
        <f t="shared" si="3"/>
        <v>0.23730000000000473</v>
      </c>
      <c r="AC69" s="114">
        <f t="shared" si="53"/>
        <v>1.6030667980835701E-3</v>
      </c>
      <c r="AE69" s="147"/>
      <c r="AF69" s="147"/>
      <c r="AG69" s="150">
        <f>AG67+AG68</f>
        <v>148.10786604</v>
      </c>
      <c r="AH69" s="151"/>
      <c r="AI69" s="152">
        <f t="shared" si="58"/>
        <v>-0.15819999999999368</v>
      </c>
      <c r="AJ69" s="114">
        <f t="shared" si="54"/>
        <v>-1.067000725286079E-3</v>
      </c>
      <c r="AL69" s="147"/>
      <c r="AM69" s="147"/>
      <c r="AN69" s="150">
        <f>AN67+AN68</f>
        <v>147.29426604000002</v>
      </c>
      <c r="AO69" s="151"/>
      <c r="AP69" s="152">
        <f t="shared" si="59"/>
        <v>-0.81359999999997967</v>
      </c>
      <c r="AQ69" s="114">
        <f t="shared" si="55"/>
        <v>-5.4932936497798703E-3</v>
      </c>
    </row>
    <row r="70" spans="2:43" s="85" customFormat="1" ht="15.75" customHeight="1" x14ac:dyDescent="0.2">
      <c r="B70" s="270" t="s">
        <v>54</v>
      </c>
      <c r="C70" s="270"/>
      <c r="D70" s="270"/>
      <c r="E70" s="79"/>
      <c r="F70" s="154"/>
      <c r="G70" s="155"/>
      <c r="H70" s="156">
        <f>ROUND(-H69*10%,2)</f>
        <v>-14.8</v>
      </c>
      <c r="I70" s="147"/>
      <c r="J70" s="147"/>
      <c r="K70" s="147"/>
      <c r="L70" s="118">
        <f>ROUND(-L69*10%,2)</f>
        <v>-14.6</v>
      </c>
      <c r="M70" s="151"/>
      <c r="N70" s="157">
        <f t="shared" si="56"/>
        <v>0.20000000000000107</v>
      </c>
      <c r="O70" s="119">
        <f t="shared" si="57"/>
        <v>-1.3513513513513585E-2</v>
      </c>
      <c r="Q70" s="147"/>
      <c r="R70" s="147"/>
      <c r="S70" s="118">
        <f>ROUND(-S69*10%,2)</f>
        <v>-14.8</v>
      </c>
      <c r="T70" s="151"/>
      <c r="U70" s="157">
        <f t="shared" si="1"/>
        <v>-0.20000000000000107</v>
      </c>
      <c r="V70" s="119">
        <f t="shared" si="52"/>
        <v>1.3698630136986375E-2</v>
      </c>
      <c r="X70" s="147"/>
      <c r="Y70" s="147"/>
      <c r="Z70" s="118">
        <f>ROUND(-Z69*10%,2)</f>
        <v>-14.83</v>
      </c>
      <c r="AA70" s="151"/>
      <c r="AB70" s="157">
        <f t="shared" si="3"/>
        <v>-2.9999999999999361E-2</v>
      </c>
      <c r="AC70" s="119">
        <f t="shared" si="53"/>
        <v>2.0270270270269838E-3</v>
      </c>
      <c r="AE70" s="147"/>
      <c r="AF70" s="147"/>
      <c r="AG70" s="118">
        <f>ROUND(-AG69*10%,2)</f>
        <v>-14.81</v>
      </c>
      <c r="AH70" s="151"/>
      <c r="AI70" s="157">
        <f t="shared" si="58"/>
        <v>1.9999999999999574E-2</v>
      </c>
      <c r="AJ70" s="119">
        <f t="shared" si="54"/>
        <v>-1.3486176668914074E-3</v>
      </c>
      <c r="AL70" s="147"/>
      <c r="AM70" s="147"/>
      <c r="AN70" s="118">
        <f>ROUND(-AN69*10%,2)</f>
        <v>-14.73</v>
      </c>
      <c r="AO70" s="151"/>
      <c r="AP70" s="157">
        <f t="shared" si="59"/>
        <v>8.0000000000000071E-2</v>
      </c>
      <c r="AQ70" s="119">
        <f t="shared" si="55"/>
        <v>-5.4017555705604368E-3</v>
      </c>
    </row>
    <row r="71" spans="2:43" s="85" customFormat="1" ht="13.5" thickBot="1" x14ac:dyDescent="0.25">
      <c r="B71" s="267" t="s">
        <v>57</v>
      </c>
      <c r="C71" s="267"/>
      <c r="D71" s="267"/>
      <c r="E71" s="158"/>
      <c r="F71" s="159"/>
      <c r="G71" s="160"/>
      <c r="H71" s="161">
        <f>SUM(H69:H70)</f>
        <v>133.16341136</v>
      </c>
      <c r="I71" s="162"/>
      <c r="J71" s="162"/>
      <c r="K71" s="162"/>
      <c r="L71" s="163">
        <f>SUM(L69:L70)</f>
        <v>131.36764604000004</v>
      </c>
      <c r="M71" s="164"/>
      <c r="N71" s="165">
        <f t="shared" si="56"/>
        <v>-1.7957653199999584</v>
      </c>
      <c r="O71" s="166">
        <f t="shared" si="57"/>
        <v>-1.3485425926384575E-2</v>
      </c>
      <c r="Q71" s="162"/>
      <c r="R71" s="162"/>
      <c r="S71" s="163">
        <f>SUM(S69:S70)</f>
        <v>133.22876603999998</v>
      </c>
      <c r="T71" s="164"/>
      <c r="U71" s="165">
        <f t="shared" si="1"/>
        <v>1.8611199999999428</v>
      </c>
      <c r="V71" s="166">
        <f t="shared" si="52"/>
        <v>1.4167263067447E-2</v>
      </c>
      <c r="X71" s="162"/>
      <c r="Y71" s="162"/>
      <c r="Z71" s="163">
        <f>SUM(Z69:Z70)</f>
        <v>133.43606603999999</v>
      </c>
      <c r="AA71" s="164"/>
      <c r="AB71" s="165">
        <f t="shared" si="3"/>
        <v>0.20730000000000359</v>
      </c>
      <c r="AC71" s="166">
        <f t="shared" si="53"/>
        <v>1.555970277002827E-3</v>
      </c>
      <c r="AE71" s="162"/>
      <c r="AF71" s="162"/>
      <c r="AG71" s="163">
        <f>SUM(AG69:AG70)</f>
        <v>133.29786604</v>
      </c>
      <c r="AH71" s="164"/>
      <c r="AI71" s="165">
        <f t="shared" si="58"/>
        <v>-0.13819999999998345</v>
      </c>
      <c r="AJ71" s="166">
        <f t="shared" si="54"/>
        <v>-1.0357019964793879E-3</v>
      </c>
      <c r="AL71" s="162"/>
      <c r="AM71" s="162"/>
      <c r="AN71" s="163">
        <f>SUM(AN69:AN70)</f>
        <v>132.56426604000004</v>
      </c>
      <c r="AO71" s="164"/>
      <c r="AP71" s="165">
        <f t="shared" si="59"/>
        <v>-0.73359999999996717</v>
      </c>
      <c r="AQ71" s="166">
        <f t="shared" si="55"/>
        <v>-5.5034639472760095E-3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+H61-H31-H40-H41-H42</f>
        <v>134.253072</v>
      </c>
      <c r="I77" s="100"/>
      <c r="J77" s="101"/>
      <c r="K77" s="101"/>
      <c r="L77" s="99">
        <f>+L61-L31-L40-L41-L42</f>
        <v>134.05090800000002</v>
      </c>
      <c r="M77" s="102"/>
      <c r="N77" s="103">
        <f t="shared" ref="N77:N81" si="60">L77-H77</f>
        <v>-0.20216399999998202</v>
      </c>
      <c r="O77" s="104">
        <f t="shared" ref="O77:O81" si="61">IF((H77)=0,"",(N77/H77))</f>
        <v>-1.5058426372543789E-3</v>
      </c>
      <c r="Q77" s="101"/>
      <c r="R77" s="101"/>
      <c r="S77" s="99">
        <f>+S61-S31-S40-S41-S42</f>
        <v>134.31090800000001</v>
      </c>
      <c r="T77" s="102"/>
      <c r="U77" s="103">
        <f t="shared" ref="U77:U81" si="62">S77-L77</f>
        <v>0.25999999999999091</v>
      </c>
      <c r="V77" s="104">
        <f>IF((L77)=0,"",(U77/L77))</f>
        <v>1.9395616477285694E-3</v>
      </c>
      <c r="X77" s="101"/>
      <c r="Y77" s="101"/>
      <c r="Z77" s="99">
        <f>+Z61-Z31-Z40-Z41-Z42</f>
        <v>134.52090800000002</v>
      </c>
      <c r="AA77" s="102"/>
      <c r="AB77" s="103">
        <f t="shared" ref="AB77:AB81" si="63">Z77-S77</f>
        <v>0.21000000000000796</v>
      </c>
      <c r="AC77" s="104">
        <f>IF((S77)=0,"",(AB77/S77))</f>
        <v>1.5635364478364477E-3</v>
      </c>
      <c r="AE77" s="101"/>
      <c r="AF77" s="101"/>
      <c r="AG77" s="99">
        <f>+AG61-AG31-AG40-AG41-AG42</f>
        <v>134.38090800000001</v>
      </c>
      <c r="AH77" s="102"/>
      <c r="AI77" s="103">
        <f t="shared" ref="AI77:AI81" si="64">AG77-Z77</f>
        <v>-0.14000000000001478</v>
      </c>
      <c r="AJ77" s="104">
        <f>IF((Z77)=0,"",(AI77/Z77))</f>
        <v>-1.0407304119595651E-3</v>
      </c>
      <c r="AL77" s="101"/>
      <c r="AM77" s="101"/>
      <c r="AN77" s="99">
        <f>+AN61-AN31-AN40-AN41-AN42</f>
        <v>133.66090800000001</v>
      </c>
      <c r="AO77" s="102"/>
      <c r="AP77" s="103">
        <f t="shared" ref="AP77:AP81" si="65">AN77-AG77</f>
        <v>-0.71999999999999886</v>
      </c>
      <c r="AQ77" s="104">
        <f>IF((AG77)=0,"",(AP77/AG77))</f>
        <v>-5.3579039665366665E-3</v>
      </c>
    </row>
    <row r="78" spans="2:43" x14ac:dyDescent="0.2">
      <c r="B78" s="105" t="s">
        <v>52</v>
      </c>
      <c r="C78" s="21"/>
      <c r="D78" s="21"/>
      <c r="E78" s="21"/>
      <c r="F78" s="106">
        <v>0.13</v>
      </c>
      <c r="G78" s="107"/>
      <c r="H78" s="108">
        <f>H77*F78</f>
        <v>17.45289936</v>
      </c>
      <c r="I78" s="109"/>
      <c r="J78" s="110">
        <v>0.13</v>
      </c>
      <c r="K78" s="109"/>
      <c r="L78" s="111">
        <f>L77*J78</f>
        <v>17.426618040000005</v>
      </c>
      <c r="M78" s="112"/>
      <c r="N78" s="113">
        <f t="shared" si="60"/>
        <v>-2.6281319999995389E-2</v>
      </c>
      <c r="O78" s="114">
        <f t="shared" si="61"/>
        <v>-1.5058426372542488E-3</v>
      </c>
      <c r="Q78" s="110">
        <v>0.13</v>
      </c>
      <c r="R78" s="109"/>
      <c r="S78" s="111">
        <f>S77*Q78</f>
        <v>17.46041804</v>
      </c>
      <c r="T78" s="112"/>
      <c r="U78" s="113">
        <f t="shared" si="62"/>
        <v>3.3799999999995833E-2</v>
      </c>
      <c r="V78" s="114">
        <f t="shared" ref="V78:V81" si="66">IF((L78)=0,"",(U78/L78))</f>
        <v>1.9395616477283978E-3</v>
      </c>
      <c r="X78" s="110">
        <v>0.13</v>
      </c>
      <c r="Y78" s="109"/>
      <c r="Z78" s="111">
        <f>Z77*X78</f>
        <v>17.487718040000004</v>
      </c>
      <c r="AA78" s="112"/>
      <c r="AB78" s="113">
        <f t="shared" si="63"/>
        <v>2.7300000000003877E-2</v>
      </c>
      <c r="AC78" s="114">
        <f t="shared" ref="AC78:AC81" si="67">IF((S78)=0,"",(AB78/S78))</f>
        <v>1.5635364478366106E-3</v>
      </c>
      <c r="AE78" s="110">
        <v>0.13</v>
      </c>
      <c r="AF78" s="109"/>
      <c r="AG78" s="111">
        <f>AG77*AE78</f>
        <v>17.469518040000001</v>
      </c>
      <c r="AH78" s="112"/>
      <c r="AI78" s="113">
        <f t="shared" si="64"/>
        <v>-1.8200000000003769E-2</v>
      </c>
      <c r="AJ78" s="114">
        <f t="shared" ref="AJ78:AJ81" si="68">IF((Z78)=0,"",(AI78/Z78))</f>
        <v>-1.0407304119596707E-3</v>
      </c>
      <c r="AL78" s="110">
        <v>0.13</v>
      </c>
      <c r="AM78" s="109"/>
      <c r="AN78" s="111">
        <f>AN77*AL78</f>
        <v>17.375918040000002</v>
      </c>
      <c r="AO78" s="112"/>
      <c r="AP78" s="113">
        <f t="shared" si="65"/>
        <v>-9.3599999999998573E-2</v>
      </c>
      <c r="AQ78" s="114">
        <f t="shared" ref="AQ78:AQ81" si="69">IF((AG78)=0,"",(AP78/AG78))</f>
        <v>-5.3579039665365927E-3</v>
      </c>
    </row>
    <row r="79" spans="2:43" x14ac:dyDescent="0.2">
      <c r="B79" s="115" t="s">
        <v>53</v>
      </c>
      <c r="C79" s="21"/>
      <c r="D79" s="21"/>
      <c r="E79" s="21"/>
      <c r="F79" s="116"/>
      <c r="G79" s="107"/>
      <c r="H79" s="108">
        <f>H77+H78</f>
        <v>151.70597136000001</v>
      </c>
      <c r="I79" s="109"/>
      <c r="J79" s="109"/>
      <c r="K79" s="109"/>
      <c r="L79" s="111">
        <f>L77+L78</f>
        <v>151.47752604000001</v>
      </c>
      <c r="M79" s="112"/>
      <c r="N79" s="113">
        <f t="shared" si="60"/>
        <v>-0.22844531999999163</v>
      </c>
      <c r="O79" s="114">
        <f t="shared" si="61"/>
        <v>-1.5058426372544576E-3</v>
      </c>
      <c r="Q79" s="109"/>
      <c r="R79" s="109"/>
      <c r="S79" s="111">
        <f>S77+S78</f>
        <v>151.77132604000002</v>
      </c>
      <c r="T79" s="112"/>
      <c r="U79" s="113">
        <f t="shared" si="62"/>
        <v>0.2938000000000045</v>
      </c>
      <c r="V79" s="114">
        <f t="shared" si="66"/>
        <v>1.9395616477286672E-3</v>
      </c>
      <c r="X79" s="109"/>
      <c r="Y79" s="109"/>
      <c r="Z79" s="111">
        <f>Z77+Z78</f>
        <v>152.00862604000002</v>
      </c>
      <c r="AA79" s="112"/>
      <c r="AB79" s="113">
        <f t="shared" si="63"/>
        <v>0.23730000000000473</v>
      </c>
      <c r="AC79" s="114">
        <f t="shared" si="67"/>
        <v>1.5635364478364196E-3</v>
      </c>
      <c r="AE79" s="109"/>
      <c r="AF79" s="109"/>
      <c r="AG79" s="111">
        <f>AG77+AG78</f>
        <v>151.85042604</v>
      </c>
      <c r="AH79" s="112"/>
      <c r="AI79" s="113">
        <f t="shared" si="64"/>
        <v>-0.1582000000000221</v>
      </c>
      <c r="AJ79" s="114">
        <f t="shared" si="68"/>
        <v>-1.0407304119596007E-3</v>
      </c>
      <c r="AL79" s="109"/>
      <c r="AM79" s="109"/>
      <c r="AN79" s="111">
        <f>AN77+AN78</f>
        <v>151.03682603999999</v>
      </c>
      <c r="AO79" s="112"/>
      <c r="AP79" s="113">
        <f t="shared" si="65"/>
        <v>-0.81360000000000809</v>
      </c>
      <c r="AQ79" s="114">
        <f t="shared" si="69"/>
        <v>-5.3579039665367281E-3</v>
      </c>
    </row>
    <row r="80" spans="2:43" ht="15.75" customHeight="1" x14ac:dyDescent="0.2">
      <c r="B80" s="268" t="s">
        <v>54</v>
      </c>
      <c r="C80" s="268"/>
      <c r="D80" s="268"/>
      <c r="E80" s="21"/>
      <c r="F80" s="116"/>
      <c r="G80" s="107"/>
      <c r="H80" s="117">
        <f>ROUND(-H79*10%,2)</f>
        <v>-15.17</v>
      </c>
      <c r="I80" s="109"/>
      <c r="J80" s="109"/>
      <c r="K80" s="109"/>
      <c r="L80" s="118">
        <f>ROUND(-L79*10%,2)</f>
        <v>-15.15</v>
      </c>
      <c r="M80" s="112"/>
      <c r="N80" s="118">
        <f t="shared" si="60"/>
        <v>1.9999999999999574E-2</v>
      </c>
      <c r="O80" s="119">
        <f t="shared" si="61"/>
        <v>-1.3183915622939732E-3</v>
      </c>
      <c r="Q80" s="109"/>
      <c r="R80" s="109"/>
      <c r="S80" s="118">
        <f>ROUND(-S79*10%,2)</f>
        <v>-15.18</v>
      </c>
      <c r="T80" s="112"/>
      <c r="U80" s="118">
        <f t="shared" si="62"/>
        <v>-2.9999999999999361E-2</v>
      </c>
      <c r="V80" s="119">
        <f t="shared" si="66"/>
        <v>1.9801980198019382E-3</v>
      </c>
      <c r="X80" s="109"/>
      <c r="Y80" s="109"/>
      <c r="Z80" s="118">
        <f>ROUND(-Z79*10%,2)</f>
        <v>-15.2</v>
      </c>
      <c r="AA80" s="112"/>
      <c r="AB80" s="118">
        <f t="shared" si="63"/>
        <v>-1.9999999999999574E-2</v>
      </c>
      <c r="AC80" s="119">
        <f t="shared" si="67"/>
        <v>1.3175230566534633E-3</v>
      </c>
      <c r="AE80" s="109"/>
      <c r="AF80" s="109"/>
      <c r="AG80" s="118">
        <f>ROUND(-AG79*10%,2)</f>
        <v>-15.19</v>
      </c>
      <c r="AH80" s="112"/>
      <c r="AI80" s="118">
        <f t="shared" si="64"/>
        <v>9.9999999999997868E-3</v>
      </c>
      <c r="AJ80" s="119">
        <f t="shared" si="68"/>
        <v>-6.5789473684209126E-4</v>
      </c>
      <c r="AL80" s="109"/>
      <c r="AM80" s="109"/>
      <c r="AN80" s="118">
        <f>ROUND(-AN79*10%,2)</f>
        <v>-15.1</v>
      </c>
      <c r="AO80" s="112"/>
      <c r="AP80" s="118">
        <f t="shared" si="65"/>
        <v>8.9999999999999858E-2</v>
      </c>
      <c r="AQ80" s="119">
        <f t="shared" si="69"/>
        <v>-5.9249506254114457E-3</v>
      </c>
    </row>
    <row r="81" spans="1:43" x14ac:dyDescent="0.2">
      <c r="B81" s="269" t="s">
        <v>55</v>
      </c>
      <c r="C81" s="269"/>
      <c r="D81" s="269"/>
      <c r="E81" s="120"/>
      <c r="F81" s="121"/>
      <c r="G81" s="122"/>
      <c r="H81" s="123">
        <f>H79+H80</f>
        <v>136.53597136000002</v>
      </c>
      <c r="I81" s="124"/>
      <c r="J81" s="124"/>
      <c r="K81" s="124"/>
      <c r="L81" s="125">
        <f>L79+L80</f>
        <v>136.32752604000001</v>
      </c>
      <c r="M81" s="126"/>
      <c r="N81" s="127">
        <f t="shared" si="60"/>
        <v>-0.20844532000000981</v>
      </c>
      <c r="O81" s="128">
        <f t="shared" si="61"/>
        <v>-1.526669623570544E-3</v>
      </c>
      <c r="Q81" s="124"/>
      <c r="R81" s="124"/>
      <c r="S81" s="125">
        <f>S79+S80</f>
        <v>136.59132604000001</v>
      </c>
      <c r="T81" s="126"/>
      <c r="U81" s="127">
        <f t="shared" si="62"/>
        <v>0.26380000000000337</v>
      </c>
      <c r="V81" s="128">
        <f t="shared" si="66"/>
        <v>1.9350457509410206E-3</v>
      </c>
      <c r="X81" s="124"/>
      <c r="Y81" s="124"/>
      <c r="Z81" s="125">
        <f>Z79+Z80</f>
        <v>136.80862604000004</v>
      </c>
      <c r="AA81" s="126"/>
      <c r="AB81" s="127">
        <f t="shared" si="63"/>
        <v>0.21730000000002292</v>
      </c>
      <c r="AC81" s="128">
        <f t="shared" si="67"/>
        <v>1.5908770073466293E-3</v>
      </c>
      <c r="AE81" s="124"/>
      <c r="AF81" s="124"/>
      <c r="AG81" s="125">
        <f>AG79+AG80</f>
        <v>136.66042604</v>
      </c>
      <c r="AH81" s="126"/>
      <c r="AI81" s="127">
        <f t="shared" si="64"/>
        <v>-0.1482000000000312</v>
      </c>
      <c r="AJ81" s="128">
        <f t="shared" si="68"/>
        <v>-1.0832650271387168E-3</v>
      </c>
      <c r="AL81" s="124"/>
      <c r="AM81" s="124"/>
      <c r="AN81" s="125">
        <f>AN79+AN80</f>
        <v>135.93682604</v>
      </c>
      <c r="AO81" s="126"/>
      <c r="AP81" s="127">
        <f t="shared" si="65"/>
        <v>-0.72360000000000468</v>
      </c>
      <c r="AQ81" s="128">
        <f t="shared" si="69"/>
        <v>-5.2948759269066644E-3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E76">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2"/>
  <sheetViews>
    <sheetView showGridLines="0" view="pageBreakPreview" topLeftCell="A25"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6"/>
      <c r="B3" s="256"/>
      <c r="C3" s="256"/>
      <c r="D3" s="256"/>
      <c r="E3" s="256"/>
      <c r="F3" s="256"/>
      <c r="G3" s="256"/>
      <c r="H3" s="256"/>
      <c r="I3" s="256"/>
      <c r="J3" s="256"/>
      <c r="K3" s="256"/>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5"/>
      <c r="D10" s="195"/>
      <c r="E10" s="195"/>
      <c r="F10" s="195" t="s">
        <v>0</v>
      </c>
      <c r="G10" s="195"/>
      <c r="H10" s="195"/>
      <c r="I10" s="195"/>
      <c r="J10" s="195"/>
      <c r="K10" s="195"/>
      <c r="L10" s="195"/>
      <c r="M10" s="195"/>
      <c r="N10" s="195"/>
      <c r="O10" s="195"/>
      <c r="P10"/>
    </row>
    <row r="11" spans="1:43" ht="18.75" customHeight="1" x14ac:dyDescent="0.25">
      <c r="C11" s="195"/>
      <c r="D11" s="195"/>
      <c r="E11" s="195"/>
      <c r="F11" s="195" t="s">
        <v>1</v>
      </c>
      <c r="G11" s="195"/>
      <c r="H11" s="195"/>
      <c r="I11" s="195"/>
      <c r="J11" s="195"/>
      <c r="K11" s="195"/>
      <c r="L11" s="195"/>
      <c r="M11" s="195"/>
      <c r="N11" s="195"/>
      <c r="O11" s="195"/>
      <c r="P11"/>
    </row>
    <row r="12" spans="1:43" ht="7.5" customHeight="1" x14ac:dyDescent="0.2">
      <c r="L12"/>
      <c r="M12"/>
      <c r="N12"/>
      <c r="O12"/>
      <c r="P12"/>
    </row>
    <row r="13" spans="1:43" ht="7.5" customHeight="1" x14ac:dyDescent="0.2">
      <c r="L13"/>
      <c r="M13"/>
      <c r="N13"/>
      <c r="O13"/>
      <c r="P13"/>
    </row>
    <row r="14" spans="1:43" ht="15.75" x14ac:dyDescent="0.2">
      <c r="B14" s="7" t="s">
        <v>2</v>
      </c>
      <c r="D14" s="257" t="s">
        <v>3</v>
      </c>
      <c r="E14" s="257"/>
      <c r="F14" s="257"/>
      <c r="G14" s="257"/>
      <c r="H14" s="257"/>
      <c r="I14" s="257"/>
      <c r="J14" s="257"/>
      <c r="K14" s="257"/>
      <c r="L14" s="257"/>
      <c r="M14" s="257"/>
      <c r="N14" s="257"/>
      <c r="O14" s="257"/>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58" t="s">
        <v>8</v>
      </c>
      <c r="G20" s="259"/>
      <c r="H20" s="260"/>
      <c r="J20" s="258" t="s">
        <v>9</v>
      </c>
      <c r="K20" s="259"/>
      <c r="L20" s="260"/>
      <c r="N20" s="258" t="s">
        <v>10</v>
      </c>
      <c r="O20" s="260"/>
      <c r="Q20" s="258" t="s">
        <v>11</v>
      </c>
      <c r="R20" s="259"/>
      <c r="S20" s="260"/>
      <c r="U20" s="258" t="s">
        <v>12</v>
      </c>
      <c r="V20" s="260"/>
      <c r="X20" s="258" t="s">
        <v>13</v>
      </c>
      <c r="Y20" s="259"/>
      <c r="Z20" s="260"/>
      <c r="AB20" s="258" t="s">
        <v>14</v>
      </c>
      <c r="AC20" s="260"/>
      <c r="AE20" s="258" t="s">
        <v>15</v>
      </c>
      <c r="AF20" s="259"/>
      <c r="AG20" s="260"/>
      <c r="AI20" s="258" t="s">
        <v>16</v>
      </c>
      <c r="AJ20" s="260"/>
      <c r="AL20" s="258" t="s">
        <v>17</v>
      </c>
      <c r="AM20" s="259"/>
      <c r="AN20" s="260"/>
      <c r="AP20" s="258" t="s">
        <v>18</v>
      </c>
      <c r="AQ20" s="260"/>
    </row>
    <row r="21" spans="2:43" x14ac:dyDescent="0.2">
      <c r="B21" s="11"/>
      <c r="D21" s="261" t="s">
        <v>19</v>
      </c>
      <c r="E21" s="15"/>
      <c r="F21" s="16" t="s">
        <v>20</v>
      </c>
      <c r="G21" s="16" t="s">
        <v>21</v>
      </c>
      <c r="H21" s="17" t="s">
        <v>22</v>
      </c>
      <c r="J21" s="16" t="s">
        <v>20</v>
      </c>
      <c r="K21" s="18" t="s">
        <v>21</v>
      </c>
      <c r="L21" s="17" t="s">
        <v>22</v>
      </c>
      <c r="N21" s="263" t="s">
        <v>23</v>
      </c>
      <c r="O21" s="265" t="s">
        <v>24</v>
      </c>
      <c r="Q21" s="16" t="s">
        <v>20</v>
      </c>
      <c r="R21" s="18" t="s">
        <v>21</v>
      </c>
      <c r="S21" s="17" t="s">
        <v>22</v>
      </c>
      <c r="U21" s="263" t="s">
        <v>23</v>
      </c>
      <c r="V21" s="265" t="s">
        <v>24</v>
      </c>
      <c r="X21" s="16" t="s">
        <v>20</v>
      </c>
      <c r="Y21" s="18" t="s">
        <v>21</v>
      </c>
      <c r="Z21" s="17" t="s">
        <v>22</v>
      </c>
      <c r="AB21" s="263" t="s">
        <v>23</v>
      </c>
      <c r="AC21" s="265" t="s">
        <v>24</v>
      </c>
      <c r="AE21" s="16" t="s">
        <v>20</v>
      </c>
      <c r="AF21" s="18" t="s">
        <v>21</v>
      </c>
      <c r="AG21" s="17" t="s">
        <v>22</v>
      </c>
      <c r="AI21" s="263" t="s">
        <v>23</v>
      </c>
      <c r="AJ21" s="265" t="s">
        <v>24</v>
      </c>
      <c r="AL21" s="16" t="s">
        <v>20</v>
      </c>
      <c r="AM21" s="18" t="s">
        <v>21</v>
      </c>
      <c r="AN21" s="17" t="s">
        <v>22</v>
      </c>
      <c r="AP21" s="263" t="s">
        <v>23</v>
      </c>
      <c r="AQ21" s="265" t="s">
        <v>24</v>
      </c>
    </row>
    <row r="22" spans="2:43" x14ac:dyDescent="0.2">
      <c r="B22" s="11"/>
      <c r="D22" s="262"/>
      <c r="E22" s="15"/>
      <c r="F22" s="19" t="s">
        <v>25</v>
      </c>
      <c r="G22" s="19"/>
      <c r="H22" s="20" t="s">
        <v>25</v>
      </c>
      <c r="J22" s="19" t="s">
        <v>25</v>
      </c>
      <c r="K22" s="20"/>
      <c r="L22" s="20" t="s">
        <v>25</v>
      </c>
      <c r="N22" s="264"/>
      <c r="O22" s="266"/>
      <c r="Q22" s="19" t="s">
        <v>25</v>
      </c>
      <c r="R22" s="20"/>
      <c r="S22" s="20" t="s">
        <v>25</v>
      </c>
      <c r="U22" s="264"/>
      <c r="V22" s="266"/>
      <c r="X22" s="19" t="s">
        <v>25</v>
      </c>
      <c r="Y22" s="20"/>
      <c r="Z22" s="20" t="s">
        <v>25</v>
      </c>
      <c r="AB22" s="264"/>
      <c r="AC22" s="266"/>
      <c r="AE22" s="19" t="s">
        <v>25</v>
      </c>
      <c r="AF22" s="20"/>
      <c r="AG22" s="20" t="s">
        <v>25</v>
      </c>
      <c r="AI22" s="264"/>
      <c r="AJ22" s="266"/>
      <c r="AL22" s="19" t="s">
        <v>25</v>
      </c>
      <c r="AM22" s="20"/>
      <c r="AN22" s="20" t="s">
        <v>25</v>
      </c>
      <c r="AP22" s="264"/>
      <c r="AQ22" s="266"/>
    </row>
    <row r="23" spans="2:43" x14ac:dyDescent="0.2">
      <c r="B23" s="21" t="s">
        <v>26</v>
      </c>
      <c r="C23" s="21"/>
      <c r="D23" s="22" t="s">
        <v>27</v>
      </c>
      <c r="E23" s="23"/>
      <c r="F23" s="24">
        <f>+'Res (100)'!F23</f>
        <v>9.67</v>
      </c>
      <c r="G23" s="25">
        <v>1</v>
      </c>
      <c r="H23" s="26">
        <f>G23*F23</f>
        <v>9.67</v>
      </c>
      <c r="I23" s="27"/>
      <c r="J23" s="24">
        <f>+'Res (100)'!J23</f>
        <v>12.96</v>
      </c>
      <c r="K23" s="29">
        <v>1</v>
      </c>
      <c r="L23" s="26">
        <f>K23*J23</f>
        <v>12.96</v>
      </c>
      <c r="M23" s="27"/>
      <c r="N23" s="30">
        <f>L23-H23</f>
        <v>3.2900000000000009</v>
      </c>
      <c r="O23" s="31">
        <f>IF((H23)=0,"",(N23/H23))</f>
        <v>0.34022750775594635</v>
      </c>
      <c r="Q23" s="24">
        <f>+'Res (100)'!Q23</f>
        <v>16.579999999999998</v>
      </c>
      <c r="R23" s="29">
        <v>1</v>
      </c>
      <c r="S23" s="26">
        <f>R23*Q23</f>
        <v>16.579999999999998</v>
      </c>
      <c r="T23" s="27"/>
      <c r="U23" s="30">
        <f>S23-L23</f>
        <v>3.6199999999999974</v>
      </c>
      <c r="V23" s="31">
        <f>IF((L23)=0,"",(U23/L23))</f>
        <v>0.27932098765432078</v>
      </c>
      <c r="X23" s="24">
        <f>+'Res (100)'!X23</f>
        <v>20.47</v>
      </c>
      <c r="Y23" s="29">
        <v>1</v>
      </c>
      <c r="Z23" s="26">
        <f>Y23*X23</f>
        <v>20.47</v>
      </c>
      <c r="AA23" s="27"/>
      <c r="AB23" s="30">
        <f>Z23-S23</f>
        <v>3.8900000000000006</v>
      </c>
      <c r="AC23" s="31">
        <f>IF((S23)=0,"",(AB23/S23))</f>
        <v>0.23462002412545241</v>
      </c>
      <c r="AE23" s="24">
        <f>+'Res (100)'!AE23</f>
        <v>24.41</v>
      </c>
      <c r="AF23" s="29">
        <v>1</v>
      </c>
      <c r="AG23" s="26">
        <f>AF23*AE23</f>
        <v>24.41</v>
      </c>
      <c r="AH23" s="27"/>
      <c r="AI23" s="30">
        <f>AG23-Z23</f>
        <v>3.9400000000000013</v>
      </c>
      <c r="AJ23" s="31">
        <f>IF((Z23)=0,"",(AI23/Z23))</f>
        <v>0.19247679531021014</v>
      </c>
      <c r="AL23" s="24">
        <f>+'Res (100)'!AL23</f>
        <v>28.01</v>
      </c>
      <c r="AM23" s="29">
        <v>1</v>
      </c>
      <c r="AN23" s="26">
        <f>AM23*AL23</f>
        <v>28.01</v>
      </c>
      <c r="AO23" s="27"/>
      <c r="AP23" s="30">
        <f>AN23-AG23</f>
        <v>3.6000000000000014</v>
      </c>
      <c r="AQ23" s="31">
        <f>IF((AG23)=0,"",(AP23/AG23))</f>
        <v>0.14748054076198286</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1000</v>
      </c>
      <c r="H29" s="26">
        <f t="shared" si="0"/>
        <v>23.400000000000002</v>
      </c>
      <c r="I29" s="27"/>
      <c r="J29" s="24">
        <f>+'Res (100)'!J29</f>
        <v>1.9300000000000001E-2</v>
      </c>
      <c r="K29" s="25">
        <f>$F$18</f>
        <v>1000</v>
      </c>
      <c r="L29" s="26">
        <f t="shared" si="9"/>
        <v>19.3</v>
      </c>
      <c r="M29" s="27"/>
      <c r="N29" s="30">
        <f t="shared" si="10"/>
        <v>-4.1000000000000014</v>
      </c>
      <c r="O29" s="31">
        <f t="shared" si="11"/>
        <v>-0.17521367521367526</v>
      </c>
      <c r="Q29" s="24">
        <f>+'Res (100)'!Q29</f>
        <v>1.5100000000000001E-2</v>
      </c>
      <c r="R29" s="25">
        <f>$F$18</f>
        <v>1000</v>
      </c>
      <c r="S29" s="26">
        <f t="shared" si="12"/>
        <v>15.100000000000001</v>
      </c>
      <c r="T29" s="27"/>
      <c r="U29" s="30">
        <f t="shared" si="1"/>
        <v>-4.1999999999999993</v>
      </c>
      <c r="V29" s="31">
        <f t="shared" si="2"/>
        <v>-0.2176165803108808</v>
      </c>
      <c r="X29" s="24">
        <f>+'Res (100)'!X29</f>
        <v>1.0500000000000001E-2</v>
      </c>
      <c r="Y29" s="25">
        <f>$F$18</f>
        <v>1000</v>
      </c>
      <c r="Z29" s="26">
        <f t="shared" si="13"/>
        <v>10.5</v>
      </c>
      <c r="AA29" s="27"/>
      <c r="AB29" s="30">
        <f t="shared" si="3"/>
        <v>-4.6000000000000014</v>
      </c>
      <c r="AC29" s="31">
        <f t="shared" si="4"/>
        <v>-0.30463576158940403</v>
      </c>
      <c r="AE29" s="24">
        <f>+'Res (100)'!AE29</f>
        <v>5.4000000000000003E-3</v>
      </c>
      <c r="AF29" s="25">
        <f>$F$18</f>
        <v>1000</v>
      </c>
      <c r="AG29" s="26">
        <f t="shared" si="14"/>
        <v>5.4</v>
      </c>
      <c r="AH29" s="27"/>
      <c r="AI29" s="30">
        <f t="shared" si="5"/>
        <v>-5.0999999999999996</v>
      </c>
      <c r="AJ29" s="31">
        <f t="shared" si="6"/>
        <v>-0.48571428571428565</v>
      </c>
      <c r="AL29" s="24">
        <f>+'Res (100)'!AL29</f>
        <v>0</v>
      </c>
      <c r="AM29" s="25">
        <f>$F$18</f>
        <v>1000</v>
      </c>
      <c r="AN29" s="26">
        <f t="shared" si="15"/>
        <v>0</v>
      </c>
      <c r="AO29" s="27"/>
      <c r="AP29" s="30">
        <f t="shared" si="7"/>
        <v>-5.4</v>
      </c>
      <c r="AQ29" s="31">
        <f t="shared" si="8"/>
        <v>-1</v>
      </c>
    </row>
    <row r="30" spans="2:43" x14ac:dyDescent="0.2">
      <c r="B30" s="21" t="s">
        <v>31</v>
      </c>
      <c r="C30" s="21"/>
      <c r="D30" s="22"/>
      <c r="E30" s="23"/>
      <c r="F30" s="24"/>
      <c r="G30" s="25">
        <f t="shared" ref="G30" si="16">$F$18</f>
        <v>1000</v>
      </c>
      <c r="H30" s="26">
        <f t="shared" si="0"/>
        <v>0</v>
      </c>
      <c r="I30" s="27"/>
      <c r="J30" s="24"/>
      <c r="K30" s="25">
        <f t="shared" ref="K30:K38" si="17">$F$18</f>
        <v>1000</v>
      </c>
      <c r="L30" s="26">
        <f t="shared" si="9"/>
        <v>0</v>
      </c>
      <c r="M30" s="27"/>
      <c r="N30" s="30">
        <f t="shared" si="10"/>
        <v>0</v>
      </c>
      <c r="O30" s="31" t="str">
        <f t="shared" si="11"/>
        <v/>
      </c>
      <c r="Q30" s="24"/>
      <c r="R30" s="25">
        <f t="shared" ref="R30:R38" si="18">$F$18</f>
        <v>1000</v>
      </c>
      <c r="S30" s="26">
        <f t="shared" si="12"/>
        <v>0</v>
      </c>
      <c r="T30" s="27"/>
      <c r="U30" s="30">
        <f t="shared" si="1"/>
        <v>0</v>
      </c>
      <c r="V30" s="31" t="str">
        <f t="shared" si="2"/>
        <v/>
      </c>
      <c r="X30" s="24"/>
      <c r="Y30" s="25">
        <f t="shared" ref="Y30:Y38" si="19">$F$18</f>
        <v>1000</v>
      </c>
      <c r="Z30" s="26">
        <f t="shared" si="13"/>
        <v>0</v>
      </c>
      <c r="AA30" s="27"/>
      <c r="AB30" s="30">
        <f t="shared" si="3"/>
        <v>0</v>
      </c>
      <c r="AC30" s="31" t="str">
        <f t="shared" si="4"/>
        <v/>
      </c>
      <c r="AE30" s="24"/>
      <c r="AF30" s="25">
        <f t="shared" ref="AF30:AF38" si="20">$F$18</f>
        <v>1000</v>
      </c>
      <c r="AG30" s="26">
        <f t="shared" si="14"/>
        <v>0</v>
      </c>
      <c r="AH30" s="27"/>
      <c r="AI30" s="30">
        <f t="shared" si="5"/>
        <v>0</v>
      </c>
      <c r="AJ30" s="31" t="str">
        <f t="shared" si="6"/>
        <v/>
      </c>
      <c r="AL30" s="24"/>
      <c r="AM30" s="25">
        <f t="shared" ref="AM30:AM38" si="21">$F$18</f>
        <v>1000</v>
      </c>
      <c r="AN30" s="26">
        <f t="shared" si="15"/>
        <v>0</v>
      </c>
      <c r="AO30" s="27"/>
      <c r="AP30" s="30">
        <f t="shared" si="7"/>
        <v>0</v>
      </c>
      <c r="AQ30" s="31" t="str">
        <f t="shared" si="8"/>
        <v/>
      </c>
    </row>
    <row r="31" spans="2:43" x14ac:dyDescent="0.2">
      <c r="B31" s="21" t="s">
        <v>32</v>
      </c>
      <c r="C31" s="21"/>
      <c r="D31" s="22" t="s">
        <v>30</v>
      </c>
      <c r="E31" s="23"/>
      <c r="F31" s="24">
        <f>+'Res (100)'!F31</f>
        <v>0</v>
      </c>
      <c r="G31" s="25">
        <f>$F$18</f>
        <v>1000</v>
      </c>
      <c r="H31" s="26">
        <f t="shared" si="0"/>
        <v>0</v>
      </c>
      <c r="I31" s="27"/>
      <c r="J31" s="52">
        <f>+'Res (100)'!J31</f>
        <v>-2.0000000000000002E-5</v>
      </c>
      <c r="K31" s="25">
        <f t="shared" si="17"/>
        <v>1000</v>
      </c>
      <c r="L31" s="26">
        <f t="shared" si="9"/>
        <v>-0.02</v>
      </c>
      <c r="M31" s="27"/>
      <c r="N31" s="30">
        <f t="shared" si="10"/>
        <v>-0.02</v>
      </c>
      <c r="O31" s="31" t="str">
        <f t="shared" si="11"/>
        <v/>
      </c>
      <c r="Q31" s="24">
        <f>+'Res (100)'!Q31</f>
        <v>0</v>
      </c>
      <c r="R31" s="25">
        <f t="shared" si="18"/>
        <v>1000</v>
      </c>
      <c r="S31" s="26">
        <f t="shared" si="12"/>
        <v>0</v>
      </c>
      <c r="T31" s="27"/>
      <c r="U31" s="30">
        <f t="shared" si="1"/>
        <v>0.02</v>
      </c>
      <c r="V31" s="31">
        <f t="shared" si="2"/>
        <v>-1</v>
      </c>
      <c r="X31" s="24">
        <f>+'Res (100)'!X31</f>
        <v>0</v>
      </c>
      <c r="Y31" s="25">
        <f t="shared" si="19"/>
        <v>1000</v>
      </c>
      <c r="Z31" s="26">
        <f t="shared" si="13"/>
        <v>0</v>
      </c>
      <c r="AA31" s="27"/>
      <c r="AB31" s="30">
        <f t="shared" si="3"/>
        <v>0</v>
      </c>
      <c r="AC31" s="31" t="str">
        <f t="shared" si="4"/>
        <v/>
      </c>
      <c r="AE31" s="24">
        <f>+'Res (100)'!AE31</f>
        <v>0</v>
      </c>
      <c r="AF31" s="25">
        <f t="shared" si="20"/>
        <v>1000</v>
      </c>
      <c r="AG31" s="26">
        <f t="shared" si="14"/>
        <v>0</v>
      </c>
      <c r="AH31" s="27"/>
      <c r="AI31" s="30">
        <f t="shared" si="5"/>
        <v>0</v>
      </c>
      <c r="AJ31" s="31" t="str">
        <f t="shared" si="6"/>
        <v/>
      </c>
      <c r="AL31" s="24">
        <f>+'Res (100)'!AL31</f>
        <v>0</v>
      </c>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4"/>
      <c r="R32" s="25">
        <f t="shared" si="18"/>
        <v>1000</v>
      </c>
      <c r="S32" s="26">
        <f t="shared" si="12"/>
        <v>0</v>
      </c>
      <c r="T32" s="27"/>
      <c r="U32" s="30">
        <f t="shared" si="1"/>
        <v>0</v>
      </c>
      <c r="V32" s="31" t="str">
        <f t="shared" si="2"/>
        <v/>
      </c>
      <c r="X32" s="24"/>
      <c r="Y32" s="25">
        <f t="shared" si="19"/>
        <v>1000</v>
      </c>
      <c r="Z32" s="26">
        <f t="shared" si="13"/>
        <v>0</v>
      </c>
      <c r="AA32" s="27"/>
      <c r="AB32" s="30">
        <f t="shared" si="3"/>
        <v>0</v>
      </c>
      <c r="AC32" s="31" t="str">
        <f t="shared" si="4"/>
        <v/>
      </c>
      <c r="AE32" s="24"/>
      <c r="AF32" s="25">
        <f t="shared" si="20"/>
        <v>1000</v>
      </c>
      <c r="AG32" s="26">
        <f t="shared" si="14"/>
        <v>0</v>
      </c>
      <c r="AH32" s="27"/>
      <c r="AI32" s="30">
        <f t="shared" si="5"/>
        <v>0</v>
      </c>
      <c r="AJ32" s="31" t="str">
        <f t="shared" si="6"/>
        <v/>
      </c>
      <c r="AL32" s="24"/>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33.07</v>
      </c>
      <c r="I39" s="40"/>
      <c r="J39" s="41"/>
      <c r="K39" s="42"/>
      <c r="L39" s="39">
        <f>SUM(L23:L38)</f>
        <v>32.24</v>
      </c>
      <c r="M39" s="40"/>
      <c r="N39" s="43">
        <f t="shared" si="10"/>
        <v>-0.82999999999999829</v>
      </c>
      <c r="O39" s="44">
        <f t="shared" si="11"/>
        <v>-2.5098276383429038E-2</v>
      </c>
      <c r="Q39" s="41"/>
      <c r="R39" s="42"/>
      <c r="S39" s="39">
        <f>SUM(S23:S38)</f>
        <v>31.68</v>
      </c>
      <c r="T39" s="40"/>
      <c r="U39" s="43">
        <f t="shared" si="1"/>
        <v>-0.56000000000000227</v>
      </c>
      <c r="V39" s="44">
        <f t="shared" si="2"/>
        <v>-1.7369727047146472E-2</v>
      </c>
      <c r="X39" s="41"/>
      <c r="Y39" s="42"/>
      <c r="Z39" s="39">
        <f>SUM(Z23:Z38)</f>
        <v>30.97</v>
      </c>
      <c r="AA39" s="40"/>
      <c r="AB39" s="43">
        <f t="shared" si="3"/>
        <v>-0.71000000000000085</v>
      </c>
      <c r="AC39" s="44">
        <f t="shared" si="4"/>
        <v>-2.2411616161616188E-2</v>
      </c>
      <c r="AE39" s="41"/>
      <c r="AF39" s="42"/>
      <c r="AG39" s="39">
        <f>SUM(AG23:AG38)</f>
        <v>29.810000000000002</v>
      </c>
      <c r="AH39" s="40"/>
      <c r="AI39" s="43">
        <f t="shared" si="5"/>
        <v>-1.1599999999999966</v>
      </c>
      <c r="AJ39" s="44">
        <f t="shared" si="6"/>
        <v>-3.7455602195673121E-2</v>
      </c>
      <c r="AL39" s="41"/>
      <c r="AM39" s="42"/>
      <c r="AN39" s="39">
        <f>SUM(AN23:AN38)</f>
        <v>28.01</v>
      </c>
      <c r="AO39" s="40"/>
      <c r="AP39" s="43">
        <f t="shared" si="7"/>
        <v>-1.8000000000000007</v>
      </c>
      <c r="AQ39" s="44">
        <f t="shared" si="8"/>
        <v>-6.0382422006038258E-2</v>
      </c>
    </row>
    <row r="40" spans="2:43" ht="38.25" x14ac:dyDescent="0.2">
      <c r="B40" s="46" t="str">
        <f>+'Res (100)'!B40</f>
        <v>Deferral/Variance Account Disposition Rate Rider Group 1</v>
      </c>
      <c r="C40" s="21"/>
      <c r="D40" s="22" t="s">
        <v>30</v>
      </c>
      <c r="E40" s="23"/>
      <c r="F40" s="24">
        <v>0</v>
      </c>
      <c r="G40" s="25">
        <f>$F$18</f>
        <v>1000</v>
      </c>
      <c r="H40" s="26">
        <f>G40*F40</f>
        <v>0</v>
      </c>
      <c r="I40" s="27"/>
      <c r="J40" s="28">
        <f>+'Res (100)'!J40</f>
        <v>-8.2600000000000002E-4</v>
      </c>
      <c r="K40" s="25">
        <f>$F$18</f>
        <v>1000</v>
      </c>
      <c r="L40" s="26">
        <f>K40*J40</f>
        <v>-0.82600000000000007</v>
      </c>
      <c r="M40" s="27"/>
      <c r="N40" s="30">
        <f>L40-H40</f>
        <v>-0.82600000000000007</v>
      </c>
      <c r="O40" s="31" t="str">
        <f>IF((H40)=0,"",(N40/H40))</f>
        <v/>
      </c>
      <c r="Q40" s="28"/>
      <c r="R40" s="25">
        <f>$F$18</f>
        <v>1000</v>
      </c>
      <c r="S40" s="26">
        <f>R40*Q40</f>
        <v>0</v>
      </c>
      <c r="T40" s="27"/>
      <c r="U40" s="30">
        <f t="shared" si="1"/>
        <v>0.82600000000000007</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1000</v>
      </c>
      <c r="H41" s="26">
        <f t="shared" ref="H41:H45" si="24">G41*F41</f>
        <v>0</v>
      </c>
      <c r="I41" s="47"/>
      <c r="J41" s="28">
        <f>+'Res (100)'!J41</f>
        <v>0.32</v>
      </c>
      <c r="K41" s="25">
        <v>1</v>
      </c>
      <c r="L41" s="26">
        <f t="shared" ref="L41:L45" si="25">K41*J41</f>
        <v>0.32</v>
      </c>
      <c r="M41" s="48"/>
      <c r="N41" s="30">
        <f t="shared" ref="N41:N45" si="26">L41-H41</f>
        <v>0.32</v>
      </c>
      <c r="O41" s="31" t="str">
        <f t="shared" ref="O41:O65" si="27">IF((H41)=0,"",(N41/H41))</f>
        <v/>
      </c>
      <c r="Q41" s="28"/>
      <c r="R41" s="25">
        <f t="shared" ref="R41:R43" si="28">$F$18</f>
        <v>1000</v>
      </c>
      <c r="S41" s="26">
        <f t="shared" ref="S41:S43" si="29">R41*Q41</f>
        <v>0</v>
      </c>
      <c r="T41" s="48"/>
      <c r="U41" s="30">
        <f t="shared" si="1"/>
        <v>-0.32</v>
      </c>
      <c r="V41" s="31">
        <f t="shared" si="2"/>
        <v>-1</v>
      </c>
      <c r="X41" s="28"/>
      <c r="Y41" s="25">
        <f t="shared" ref="Y41:Y43" si="30">$F$18</f>
        <v>1000</v>
      </c>
      <c r="Z41" s="26">
        <f t="shared" ref="Z41:Z43" si="31">Y41*X41</f>
        <v>0</v>
      </c>
      <c r="AA41" s="48"/>
      <c r="AB41" s="30">
        <f t="shared" si="3"/>
        <v>0</v>
      </c>
      <c r="AC41" s="31" t="str">
        <f t="shared" si="4"/>
        <v/>
      </c>
      <c r="AE41" s="28"/>
      <c r="AF41" s="25">
        <f t="shared" ref="AF41:AF43" si="32">$F$18</f>
        <v>1000</v>
      </c>
      <c r="AG41" s="26">
        <f t="shared" ref="AG41:AG43" si="33">AF41*AE41</f>
        <v>0</v>
      </c>
      <c r="AH41" s="48"/>
      <c r="AI41" s="30">
        <f t="shared" si="5"/>
        <v>0</v>
      </c>
      <c r="AJ41" s="31" t="str">
        <f t="shared" si="6"/>
        <v/>
      </c>
      <c r="AL41" s="28"/>
      <c r="AM41" s="25">
        <f t="shared" ref="AM41:AM43" si="34">$F$18</f>
        <v>1000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1000</v>
      </c>
      <c r="H42" s="26">
        <f t="shared" si="24"/>
        <v>0</v>
      </c>
      <c r="I42" s="47"/>
      <c r="J42" s="28">
        <f>+'Res (100)'!J42</f>
        <v>-1.5089999999999999E-3</v>
      </c>
      <c r="K42" s="25">
        <f t="shared" ref="K42:K43" si="36">$F$18</f>
        <v>1000</v>
      </c>
      <c r="L42" s="26">
        <f t="shared" si="25"/>
        <v>-1.5089999999999999</v>
      </c>
      <c r="M42" s="48"/>
      <c r="N42" s="30">
        <f t="shared" si="26"/>
        <v>-1.5089999999999999</v>
      </c>
      <c r="O42" s="31" t="str">
        <f t="shared" si="27"/>
        <v/>
      </c>
      <c r="Q42" s="28"/>
      <c r="R42" s="25">
        <f t="shared" si="28"/>
        <v>1000</v>
      </c>
      <c r="S42" s="26">
        <f t="shared" si="29"/>
        <v>0</v>
      </c>
      <c r="T42" s="48"/>
      <c r="U42" s="30">
        <f t="shared" si="1"/>
        <v>1.5089999999999999</v>
      </c>
      <c r="V42" s="31">
        <f t="shared" si="2"/>
        <v>-1</v>
      </c>
      <c r="X42" s="28"/>
      <c r="Y42" s="25">
        <f t="shared" si="30"/>
        <v>1000</v>
      </c>
      <c r="Z42" s="26">
        <f t="shared" si="31"/>
        <v>0</v>
      </c>
      <c r="AA42" s="48"/>
      <c r="AB42" s="30">
        <f t="shared" si="3"/>
        <v>0</v>
      </c>
      <c r="AC42" s="31" t="str">
        <f t="shared" si="4"/>
        <v/>
      </c>
      <c r="AE42" s="28"/>
      <c r="AF42" s="25">
        <f t="shared" si="32"/>
        <v>1000</v>
      </c>
      <c r="AG42" s="26">
        <f t="shared" si="33"/>
        <v>0</v>
      </c>
      <c r="AH42" s="48"/>
      <c r="AI42" s="30">
        <f t="shared" si="5"/>
        <v>0</v>
      </c>
      <c r="AJ42" s="31" t="str">
        <f t="shared" si="6"/>
        <v/>
      </c>
      <c r="AL42" s="28"/>
      <c r="AM42" s="25">
        <f t="shared" si="34"/>
        <v>1000</v>
      </c>
      <c r="AN42" s="26">
        <f t="shared" si="35"/>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36"/>
        <v>1000</v>
      </c>
      <c r="L43" s="26">
        <f t="shared" si="25"/>
        <v>0</v>
      </c>
      <c r="M43" s="48"/>
      <c r="N43" s="30">
        <f t="shared" si="26"/>
        <v>0</v>
      </c>
      <c r="O43" s="31" t="str">
        <f t="shared" si="27"/>
        <v/>
      </c>
      <c r="Q43" s="28"/>
      <c r="R43" s="25">
        <f t="shared" si="28"/>
        <v>1000</v>
      </c>
      <c r="S43" s="26">
        <f t="shared" si="29"/>
        <v>0</v>
      </c>
      <c r="T43" s="48"/>
      <c r="U43" s="30">
        <f t="shared" si="1"/>
        <v>0</v>
      </c>
      <c r="V43" s="31" t="str">
        <f t="shared" si="2"/>
        <v/>
      </c>
      <c r="X43" s="28"/>
      <c r="Y43" s="25">
        <f t="shared" si="30"/>
        <v>1000</v>
      </c>
      <c r="Z43" s="26">
        <f t="shared" si="31"/>
        <v>0</v>
      </c>
      <c r="AA43" s="48"/>
      <c r="AB43" s="30">
        <f t="shared" si="3"/>
        <v>0</v>
      </c>
      <c r="AC43" s="31" t="str">
        <f t="shared" si="4"/>
        <v/>
      </c>
      <c r="AE43" s="28"/>
      <c r="AF43" s="25">
        <f t="shared" si="32"/>
        <v>1000</v>
      </c>
      <c r="AG43" s="26">
        <f t="shared" si="33"/>
        <v>0</v>
      </c>
      <c r="AH43" s="48"/>
      <c r="AI43" s="30">
        <f t="shared" si="5"/>
        <v>0</v>
      </c>
      <c r="AJ43" s="31" t="str">
        <f t="shared" si="6"/>
        <v/>
      </c>
      <c r="AL43" s="28"/>
      <c r="AM43" s="25">
        <f t="shared" si="34"/>
        <v>1000</v>
      </c>
      <c r="AN43" s="26">
        <f t="shared" si="35"/>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6.9999999999999994E-5</v>
      </c>
      <c r="K44" s="51">
        <f>$F$18*(1+J74)</f>
        <v>1033.5</v>
      </c>
      <c r="L44" s="26">
        <f>K44*J44</f>
        <v>7.2344999999999993E-2</v>
      </c>
      <c r="M44" s="27"/>
      <c r="N44" s="30">
        <f>L44-H44</f>
        <v>1.0196999999999991E-2</v>
      </c>
      <c r="O44" s="31">
        <f>IF((H44)=0,"",(N44/H44))</f>
        <v>0.16407607646263742</v>
      </c>
      <c r="Q44" s="52">
        <f>+J44</f>
        <v>6.9999999999999994E-5</v>
      </c>
      <c r="R44" s="51">
        <f>$F$18*(1+Q74)</f>
        <v>1033.5</v>
      </c>
      <c r="S44" s="26">
        <f>R44*Q44</f>
        <v>7.2344999999999993E-2</v>
      </c>
      <c r="T44" s="27"/>
      <c r="U44" s="30">
        <f t="shared" si="1"/>
        <v>0</v>
      </c>
      <c r="V44" s="31">
        <f t="shared" si="2"/>
        <v>0</v>
      </c>
      <c r="X44" s="52">
        <f>+Q44</f>
        <v>6.9999999999999994E-5</v>
      </c>
      <c r="Y44" s="51">
        <f>$F$18*(1+X74)</f>
        <v>1033.5</v>
      </c>
      <c r="Z44" s="26">
        <f>Y44*X44</f>
        <v>7.2344999999999993E-2</v>
      </c>
      <c r="AA44" s="27"/>
      <c r="AB44" s="30">
        <f t="shared" si="3"/>
        <v>0</v>
      </c>
      <c r="AC44" s="31">
        <f t="shared" si="4"/>
        <v>0</v>
      </c>
      <c r="AE44" s="52">
        <f>+X44</f>
        <v>6.9999999999999994E-5</v>
      </c>
      <c r="AF44" s="51">
        <f>$F$18*(1+AE74)</f>
        <v>1033.5</v>
      </c>
      <c r="AG44" s="26">
        <f>AF44*AE44</f>
        <v>7.2344999999999993E-2</v>
      </c>
      <c r="AH44" s="27"/>
      <c r="AI44" s="30">
        <f t="shared" si="5"/>
        <v>0</v>
      </c>
      <c r="AJ44" s="31">
        <f t="shared" si="6"/>
        <v>0</v>
      </c>
      <c r="AL44" s="52">
        <f>+AE44</f>
        <v>6.9999999999999994E-5</v>
      </c>
      <c r="AM44" s="51">
        <f>$F$18*(1+AL74)</f>
        <v>1033.5</v>
      </c>
      <c r="AN44" s="26">
        <f>AM44*AL44</f>
        <v>7.2344999999999993E-2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33.5</v>
      </c>
      <c r="L45" s="26">
        <f t="shared" si="25"/>
        <v>3.4216900000000003</v>
      </c>
      <c r="M45" s="27"/>
      <c r="N45" s="30">
        <f t="shared" si="26"/>
        <v>-0.23492199999999519</v>
      </c>
      <c r="O45" s="31">
        <f t="shared" si="27"/>
        <v>-6.4245810055864688E-2</v>
      </c>
      <c r="Q45" s="55">
        <f>0.64*$Q$55+0.18*$Q$56+0.18*$Q$57</f>
        <v>0.10214000000000001</v>
      </c>
      <c r="R45" s="54">
        <f>$F$18*(1+Q74)-$F$18</f>
        <v>33.5</v>
      </c>
      <c r="S45" s="26">
        <f t="shared" ref="S45" si="37">R45*Q45</f>
        <v>3.4216900000000003</v>
      </c>
      <c r="T45" s="27"/>
      <c r="U45" s="30">
        <f t="shared" si="1"/>
        <v>0</v>
      </c>
      <c r="V45" s="31">
        <f t="shared" si="2"/>
        <v>0</v>
      </c>
      <c r="X45" s="55">
        <f>0.64*$X$55+0.18*$X$56+0.18*$X$57</f>
        <v>0.10214000000000001</v>
      </c>
      <c r="Y45" s="54">
        <f>$F$18*(1+X74)-$F$18</f>
        <v>33.5</v>
      </c>
      <c r="Z45" s="26">
        <f t="shared" ref="Z45" si="38">Y45*X45</f>
        <v>3.4216900000000003</v>
      </c>
      <c r="AA45" s="27"/>
      <c r="AB45" s="30">
        <f t="shared" si="3"/>
        <v>0</v>
      </c>
      <c r="AC45" s="31">
        <f t="shared" si="4"/>
        <v>0</v>
      </c>
      <c r="AE45" s="55">
        <f>0.64*$AE$55+0.18*$AE$56+0.18*$AE$57</f>
        <v>0.10214000000000001</v>
      </c>
      <c r="AF45" s="54">
        <f>$F$18*(1+AE74)-$F$18</f>
        <v>33.5</v>
      </c>
      <c r="AG45" s="26">
        <f t="shared" ref="AG45" si="39">AF45*AE45</f>
        <v>3.4216900000000003</v>
      </c>
      <c r="AH45" s="27"/>
      <c r="AI45" s="30">
        <f t="shared" si="5"/>
        <v>0</v>
      </c>
      <c r="AJ45" s="31">
        <f t="shared" si="6"/>
        <v>0</v>
      </c>
      <c r="AL45" s="55">
        <f>0.64*$AL$55+0.18*$AL$56+0.18*$AL$57</f>
        <v>0.10214000000000001</v>
      </c>
      <c r="AM45" s="54">
        <f>$F$18*(1+AL74)-$F$18</f>
        <v>33.5</v>
      </c>
      <c r="AN45" s="26">
        <f t="shared" ref="AN45" si="40">AM45*AL45</f>
        <v>3.4216900000000003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37.578759999999996</v>
      </c>
      <c r="I47" s="40"/>
      <c r="J47" s="59"/>
      <c r="K47" s="61"/>
      <c r="L47" s="60">
        <f>SUM(L40:L46)+L39</f>
        <v>34.509035000000004</v>
      </c>
      <c r="M47" s="40"/>
      <c r="N47" s="43">
        <f t="shared" ref="N47:N65" si="41">L47-H47</f>
        <v>-3.0697249999999912</v>
      </c>
      <c r="O47" s="44">
        <f t="shared" si="27"/>
        <v>-8.1687767238727185E-2</v>
      </c>
      <c r="Q47" s="59"/>
      <c r="R47" s="61"/>
      <c r="S47" s="60">
        <f>SUM(S40:S46)+S39</f>
        <v>35.964035000000003</v>
      </c>
      <c r="T47" s="40"/>
      <c r="U47" s="43">
        <f t="shared" si="1"/>
        <v>1.4549999999999983</v>
      </c>
      <c r="V47" s="44">
        <f t="shared" si="2"/>
        <v>4.2162871259657016E-2</v>
      </c>
      <c r="X47" s="59"/>
      <c r="Y47" s="61"/>
      <c r="Z47" s="60">
        <f>SUM(Z40:Z46)+Z39</f>
        <v>35.254035000000002</v>
      </c>
      <c r="AA47" s="40"/>
      <c r="AB47" s="43">
        <f t="shared" si="3"/>
        <v>-0.71000000000000085</v>
      </c>
      <c r="AC47" s="44">
        <f t="shared" si="4"/>
        <v>-1.9741944973638268E-2</v>
      </c>
      <c r="AE47" s="59"/>
      <c r="AF47" s="61"/>
      <c r="AG47" s="60">
        <f>SUM(AG40:AG46)+AG39</f>
        <v>34.094035000000005</v>
      </c>
      <c r="AH47" s="40"/>
      <c r="AI47" s="43">
        <f t="shared" si="5"/>
        <v>-1.1599999999999966</v>
      </c>
      <c r="AJ47" s="44">
        <f t="shared" si="6"/>
        <v>-3.2904034956565867E-2</v>
      </c>
      <c r="AL47" s="59"/>
      <c r="AM47" s="61"/>
      <c r="AN47" s="60">
        <f>SUM(AN40:AN46)+AN39</f>
        <v>32.294035000000001</v>
      </c>
      <c r="AO47" s="40"/>
      <c r="AP47" s="43">
        <f t="shared" si="7"/>
        <v>-1.8000000000000043</v>
      </c>
      <c r="AQ47" s="44">
        <f t="shared" si="8"/>
        <v>-5.2795159035884255E-2</v>
      </c>
    </row>
    <row r="48" spans="2:43" x14ac:dyDescent="0.2">
      <c r="B48" s="27" t="s">
        <v>39</v>
      </c>
      <c r="C48" s="27"/>
      <c r="D48" s="62" t="s">
        <v>30</v>
      </c>
      <c r="E48" s="63"/>
      <c r="F48" s="28">
        <v>7.7000000000000002E-3</v>
      </c>
      <c r="G48" s="64">
        <f>F18*(1+F74)</f>
        <v>1035.8</v>
      </c>
      <c r="H48" s="26">
        <f>G48*F48</f>
        <v>7.9756599999999995</v>
      </c>
      <c r="I48" s="27"/>
      <c r="J48" s="28">
        <v>7.7000000000000002E-3</v>
      </c>
      <c r="K48" s="65">
        <f>F18*(1+J74)</f>
        <v>1033.5</v>
      </c>
      <c r="L48" s="26">
        <f>K48*J48</f>
        <v>7.9579500000000003</v>
      </c>
      <c r="M48" s="27"/>
      <c r="N48" s="30">
        <f t="shared" si="41"/>
        <v>-1.7709999999999226E-2</v>
      </c>
      <c r="O48" s="31">
        <f t="shared" si="27"/>
        <v>-2.2205058891676963E-3</v>
      </c>
      <c r="Q48" s="28">
        <f>+J48</f>
        <v>7.7000000000000002E-3</v>
      </c>
      <c r="R48" s="65">
        <f>$F$18*(1+Q74)</f>
        <v>1033.5</v>
      </c>
      <c r="S48" s="26">
        <f>R48*Q48</f>
        <v>7.9579500000000003</v>
      </c>
      <c r="T48" s="27"/>
      <c r="U48" s="30">
        <f t="shared" si="1"/>
        <v>0</v>
      </c>
      <c r="V48" s="31">
        <f t="shared" si="2"/>
        <v>0</v>
      </c>
      <c r="X48" s="28">
        <f>+Q48</f>
        <v>7.7000000000000002E-3</v>
      </c>
      <c r="Y48" s="65">
        <f>$F$18*(1+X74)</f>
        <v>1033.5</v>
      </c>
      <c r="Z48" s="26">
        <f>Y48*X48</f>
        <v>7.9579500000000003</v>
      </c>
      <c r="AA48" s="27"/>
      <c r="AB48" s="30">
        <f t="shared" si="3"/>
        <v>0</v>
      </c>
      <c r="AC48" s="31">
        <f t="shared" si="4"/>
        <v>0</v>
      </c>
      <c r="AE48" s="28">
        <f>+X48</f>
        <v>7.7000000000000002E-3</v>
      </c>
      <c r="AF48" s="65">
        <f>$F$18*(1+AE74)</f>
        <v>1033.5</v>
      </c>
      <c r="AG48" s="26">
        <f>AF48*AE48</f>
        <v>7.9579500000000003</v>
      </c>
      <c r="AH48" s="27"/>
      <c r="AI48" s="30">
        <f t="shared" si="5"/>
        <v>0</v>
      </c>
      <c r="AJ48" s="31">
        <f t="shared" si="6"/>
        <v>0</v>
      </c>
      <c r="AL48" s="28">
        <f>+AE48</f>
        <v>7.7000000000000002E-3</v>
      </c>
      <c r="AM48" s="65">
        <f>$F$18*(1+AL74)</f>
        <v>1033.5</v>
      </c>
      <c r="AN48" s="26">
        <f>AM48*AL48</f>
        <v>7.9579500000000003</v>
      </c>
      <c r="AO48" s="27"/>
      <c r="AP48" s="30">
        <f t="shared" si="7"/>
        <v>0</v>
      </c>
      <c r="AQ48" s="31">
        <f t="shared" si="8"/>
        <v>0</v>
      </c>
    </row>
    <row r="49" spans="2:43" ht="25.5" x14ac:dyDescent="0.2">
      <c r="B49" s="66" t="s">
        <v>40</v>
      </c>
      <c r="C49" s="27"/>
      <c r="D49" s="62" t="s">
        <v>30</v>
      </c>
      <c r="E49" s="63"/>
      <c r="F49" s="28">
        <v>4.1999999999999997E-3</v>
      </c>
      <c r="G49" s="64">
        <f>G48</f>
        <v>1035.8</v>
      </c>
      <c r="H49" s="26">
        <f>G49*F49</f>
        <v>4.3503599999999993</v>
      </c>
      <c r="I49" s="27"/>
      <c r="J49" s="28">
        <v>4.1999999999999997E-3</v>
      </c>
      <c r="K49" s="65">
        <f>K48</f>
        <v>1033.5</v>
      </c>
      <c r="L49" s="26">
        <f>K49*J49</f>
        <v>4.3407</v>
      </c>
      <c r="M49" s="27"/>
      <c r="N49" s="30">
        <f t="shared" si="41"/>
        <v>-9.6599999999993358E-3</v>
      </c>
      <c r="O49" s="31">
        <f t="shared" si="27"/>
        <v>-2.2205058891676408E-3</v>
      </c>
      <c r="Q49" s="28">
        <f>+J49</f>
        <v>4.1999999999999997E-3</v>
      </c>
      <c r="R49" s="65">
        <f>R48</f>
        <v>1033.5</v>
      </c>
      <c r="S49" s="26">
        <f>R49*Q49</f>
        <v>4.3407</v>
      </c>
      <c r="T49" s="27"/>
      <c r="U49" s="30">
        <f t="shared" si="1"/>
        <v>0</v>
      </c>
      <c r="V49" s="31">
        <f t="shared" si="2"/>
        <v>0</v>
      </c>
      <c r="X49" s="28">
        <f>+Q49</f>
        <v>4.1999999999999997E-3</v>
      </c>
      <c r="Y49" s="65">
        <f>Y48</f>
        <v>1033.5</v>
      </c>
      <c r="Z49" s="26">
        <f>Y49*X49</f>
        <v>4.3407</v>
      </c>
      <c r="AA49" s="27"/>
      <c r="AB49" s="30">
        <f t="shared" si="3"/>
        <v>0</v>
      </c>
      <c r="AC49" s="31">
        <f t="shared" si="4"/>
        <v>0</v>
      </c>
      <c r="AE49" s="28">
        <f>+X49</f>
        <v>4.1999999999999997E-3</v>
      </c>
      <c r="AF49" s="65">
        <f>AF48</f>
        <v>1033.5</v>
      </c>
      <c r="AG49" s="26">
        <f>AF49*AE49</f>
        <v>4.3407</v>
      </c>
      <c r="AH49" s="27"/>
      <c r="AI49" s="30">
        <f t="shared" si="5"/>
        <v>0</v>
      </c>
      <c r="AJ49" s="31">
        <f t="shared" si="6"/>
        <v>0</v>
      </c>
      <c r="AL49" s="28">
        <f>+AE49</f>
        <v>4.1999999999999997E-3</v>
      </c>
      <c r="AM49" s="65">
        <f>AM48</f>
        <v>1033.5</v>
      </c>
      <c r="AN49" s="26">
        <f>AM49*AL49</f>
        <v>4.3407</v>
      </c>
      <c r="AO49" s="27"/>
      <c r="AP49" s="30">
        <f t="shared" si="7"/>
        <v>0</v>
      </c>
      <c r="AQ49" s="31">
        <f t="shared" si="8"/>
        <v>0</v>
      </c>
    </row>
    <row r="50" spans="2:43" ht="25.5" x14ac:dyDescent="0.2">
      <c r="B50" s="56" t="s">
        <v>41</v>
      </c>
      <c r="C50" s="35"/>
      <c r="D50" s="35"/>
      <c r="E50" s="35"/>
      <c r="F50" s="67"/>
      <c r="G50" s="59"/>
      <c r="H50" s="60">
        <f>SUM(H47:H49)</f>
        <v>49.904779999999995</v>
      </c>
      <c r="I50" s="68"/>
      <c r="J50" s="69"/>
      <c r="K50" s="70"/>
      <c r="L50" s="60">
        <f>SUM(L47:L49)</f>
        <v>46.807685000000006</v>
      </c>
      <c r="M50" s="68"/>
      <c r="N50" s="43">
        <f t="shared" si="41"/>
        <v>-3.0970949999999888</v>
      </c>
      <c r="O50" s="44">
        <f t="shared" si="27"/>
        <v>-6.2060087230120825E-2</v>
      </c>
      <c r="Q50" s="69"/>
      <c r="R50" s="70"/>
      <c r="S50" s="60">
        <f>SUM(S47:S49)</f>
        <v>48.262685000000005</v>
      </c>
      <c r="T50" s="68"/>
      <c r="U50" s="43">
        <f t="shared" si="1"/>
        <v>1.4549999999999983</v>
      </c>
      <c r="V50" s="44">
        <f t="shared" si="2"/>
        <v>3.1084639199738206E-2</v>
      </c>
      <c r="X50" s="69"/>
      <c r="Y50" s="70"/>
      <c r="Z50" s="60">
        <f>SUM(Z47:Z49)</f>
        <v>47.552684999999997</v>
      </c>
      <c r="AA50" s="68"/>
      <c r="AB50" s="43">
        <f t="shared" si="3"/>
        <v>-0.71000000000000796</v>
      </c>
      <c r="AC50" s="44">
        <f t="shared" si="4"/>
        <v>-1.4711158320346411E-2</v>
      </c>
      <c r="AE50" s="69"/>
      <c r="AF50" s="70"/>
      <c r="AG50" s="60">
        <f>SUM(AG47:AG49)</f>
        <v>46.392685</v>
      </c>
      <c r="AH50" s="68"/>
      <c r="AI50" s="43">
        <f t="shared" si="5"/>
        <v>-1.1599999999999966</v>
      </c>
      <c r="AJ50" s="44">
        <f t="shared" si="6"/>
        <v>-2.4393995838510416E-2</v>
      </c>
      <c r="AL50" s="69"/>
      <c r="AM50" s="70"/>
      <c r="AN50" s="60">
        <f>SUM(AN47:AN49)</f>
        <v>44.592685000000003</v>
      </c>
      <c r="AO50" s="68"/>
      <c r="AP50" s="43">
        <f t="shared" si="7"/>
        <v>-1.7999999999999972</v>
      </c>
      <c r="AQ50" s="44">
        <f t="shared" si="8"/>
        <v>-3.8799220178784587E-2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1033.5</v>
      </c>
      <c r="L51" s="73">
        <f t="shared" ref="L51:L57" si="43">K51*J51</f>
        <v>4.5474000000000006</v>
      </c>
      <c r="M51" s="27"/>
      <c r="N51" s="30">
        <f t="shared" si="41"/>
        <v>-1.0119999999999685E-2</v>
      </c>
      <c r="O51" s="74">
        <f t="shared" si="27"/>
        <v>-2.2205058891677236E-3</v>
      </c>
      <c r="Q51" s="72">
        <f>+J51</f>
        <v>4.4000000000000003E-3</v>
      </c>
      <c r="R51" s="65">
        <f>R49</f>
        <v>1033.5</v>
      </c>
      <c r="S51" s="73">
        <f t="shared" ref="S51:S57" si="44">R51*Q51</f>
        <v>4.5474000000000006</v>
      </c>
      <c r="T51" s="27"/>
      <c r="U51" s="30">
        <f t="shared" si="1"/>
        <v>0</v>
      </c>
      <c r="V51" s="74">
        <f t="shared" si="2"/>
        <v>0</v>
      </c>
      <c r="X51" s="72">
        <f>+Q51</f>
        <v>4.4000000000000003E-3</v>
      </c>
      <c r="Y51" s="65">
        <f>Y49</f>
        <v>1033.5</v>
      </c>
      <c r="Z51" s="73">
        <f t="shared" ref="Z51:Z57" si="45">Y51*X51</f>
        <v>4.5474000000000006</v>
      </c>
      <c r="AA51" s="27"/>
      <c r="AB51" s="30">
        <f t="shared" si="3"/>
        <v>0</v>
      </c>
      <c r="AC51" s="74">
        <f t="shared" si="4"/>
        <v>0</v>
      </c>
      <c r="AE51" s="72">
        <f>+X51</f>
        <v>4.4000000000000003E-3</v>
      </c>
      <c r="AF51" s="65">
        <f>AF49</f>
        <v>1033.5</v>
      </c>
      <c r="AG51" s="73">
        <f t="shared" ref="AG51:AG57" si="46">AF51*AE51</f>
        <v>4.5474000000000006</v>
      </c>
      <c r="AH51" s="27"/>
      <c r="AI51" s="30">
        <f t="shared" si="5"/>
        <v>0</v>
      </c>
      <c r="AJ51" s="74">
        <f t="shared" si="6"/>
        <v>0</v>
      </c>
      <c r="AL51" s="72">
        <f>+AE51</f>
        <v>4.4000000000000003E-3</v>
      </c>
      <c r="AM51" s="65">
        <f>AM49</f>
        <v>1033.5</v>
      </c>
      <c r="AN51" s="73">
        <f t="shared" ref="AN51:AN57" si="47">AM51*AL51</f>
        <v>4.5474000000000006</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1033.5</v>
      </c>
      <c r="L52" s="73">
        <f t="shared" si="43"/>
        <v>1.34355</v>
      </c>
      <c r="M52" s="27"/>
      <c r="N52" s="30">
        <f t="shared" si="41"/>
        <v>-2.9899999999998261E-3</v>
      </c>
      <c r="O52" s="74">
        <f t="shared" si="27"/>
        <v>-2.2205058891676642E-3</v>
      </c>
      <c r="Q52" s="72">
        <f>+J52</f>
        <v>1.2999999999999999E-3</v>
      </c>
      <c r="R52" s="65">
        <f>R49</f>
        <v>1033.5</v>
      </c>
      <c r="S52" s="73">
        <f t="shared" si="44"/>
        <v>1.34355</v>
      </c>
      <c r="T52" s="27"/>
      <c r="U52" s="30">
        <f t="shared" si="1"/>
        <v>0</v>
      </c>
      <c r="V52" s="74">
        <f t="shared" si="2"/>
        <v>0</v>
      </c>
      <c r="X52" s="72">
        <f>+Q52</f>
        <v>1.2999999999999999E-3</v>
      </c>
      <c r="Y52" s="65">
        <f>Y49</f>
        <v>1033.5</v>
      </c>
      <c r="Z52" s="73">
        <f t="shared" si="45"/>
        <v>1.34355</v>
      </c>
      <c r="AA52" s="27"/>
      <c r="AB52" s="30">
        <f t="shared" si="3"/>
        <v>0</v>
      </c>
      <c r="AC52" s="74">
        <f t="shared" si="4"/>
        <v>0</v>
      </c>
      <c r="AE52" s="72">
        <f>+X52</f>
        <v>1.2999999999999999E-3</v>
      </c>
      <c r="AF52" s="65">
        <f>AF49</f>
        <v>1033.5</v>
      </c>
      <c r="AG52" s="73">
        <f t="shared" si="46"/>
        <v>1.34355</v>
      </c>
      <c r="AH52" s="27"/>
      <c r="AI52" s="30">
        <f t="shared" si="5"/>
        <v>0</v>
      </c>
      <c r="AJ52" s="74">
        <f t="shared" si="6"/>
        <v>0</v>
      </c>
      <c r="AL52" s="72">
        <f>+AE52</f>
        <v>1.2999999999999999E-3</v>
      </c>
      <c r="AM52" s="65">
        <f>AM49</f>
        <v>1033.5</v>
      </c>
      <c r="AN52" s="73">
        <f t="shared" si="47"/>
        <v>1.34355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7"/>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7"/>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7"/>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7"/>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400</v>
      </c>
      <c r="H59" s="73">
        <f>G59*F59</f>
        <v>44</v>
      </c>
      <c r="I59" s="83"/>
      <c r="J59" s="72">
        <v>0.11</v>
      </c>
      <c r="K59" s="82">
        <f>$G$59</f>
        <v>400</v>
      </c>
      <c r="L59" s="73">
        <f>K59*J59</f>
        <v>44</v>
      </c>
      <c r="M59" s="83"/>
      <c r="N59" s="84">
        <f t="shared" si="41"/>
        <v>0</v>
      </c>
      <c r="O59" s="74">
        <f t="shared" si="27"/>
        <v>0</v>
      </c>
      <c r="Q59" s="72">
        <v>0.11</v>
      </c>
      <c r="R59" s="82">
        <f>$G$59</f>
        <v>400</v>
      </c>
      <c r="S59" s="73">
        <f>R59*Q59</f>
        <v>44</v>
      </c>
      <c r="T59" s="83"/>
      <c r="U59" s="84">
        <f t="shared" si="1"/>
        <v>0</v>
      </c>
      <c r="V59" s="74">
        <f t="shared" si="2"/>
        <v>0</v>
      </c>
      <c r="X59" s="72">
        <v>0.11</v>
      </c>
      <c r="Y59" s="82">
        <f>$G$59</f>
        <v>400</v>
      </c>
      <c r="Z59" s="73">
        <f>Y59*X59</f>
        <v>44</v>
      </c>
      <c r="AA59" s="83"/>
      <c r="AB59" s="84">
        <f t="shared" si="3"/>
        <v>0</v>
      </c>
      <c r="AC59" s="74">
        <f t="shared" si="4"/>
        <v>0</v>
      </c>
      <c r="AE59" s="72">
        <v>0.11</v>
      </c>
      <c r="AF59" s="82">
        <f>$G$59</f>
        <v>400</v>
      </c>
      <c r="AG59" s="73">
        <f>AF59*AE59</f>
        <v>44</v>
      </c>
      <c r="AH59" s="83"/>
      <c r="AI59" s="84">
        <f t="shared" si="5"/>
        <v>0</v>
      </c>
      <c r="AJ59" s="74">
        <f t="shared" si="6"/>
        <v>0</v>
      </c>
      <c r="AL59" s="72">
        <v>0.11</v>
      </c>
      <c r="AM59" s="82">
        <f>$G$59</f>
        <v>400</v>
      </c>
      <c r="AN59" s="73">
        <f>AM59*AL59</f>
        <v>44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165.13884000000002</v>
      </c>
      <c r="I61" s="100"/>
      <c r="J61" s="101"/>
      <c r="K61" s="101"/>
      <c r="L61" s="99">
        <f>SUM(L51:L57,L50)</f>
        <v>162.02863500000001</v>
      </c>
      <c r="M61" s="102"/>
      <c r="N61" s="103">
        <f t="shared" ref="N61" si="48">L61-H61</f>
        <v>-3.1102050000000077</v>
      </c>
      <c r="O61" s="104">
        <f t="shared" ref="O61" si="49">IF((H61)=0,"",(N61/H61))</f>
        <v>-1.883387941928142E-2</v>
      </c>
      <c r="Q61" s="101"/>
      <c r="R61" s="101"/>
      <c r="S61" s="103">
        <f>SUM(S51:S57,S50)</f>
        <v>163.48363499999999</v>
      </c>
      <c r="T61" s="102"/>
      <c r="U61" s="103">
        <f t="shared" si="1"/>
        <v>1.4549999999999841</v>
      </c>
      <c r="V61" s="104">
        <f>IF((L61)=0,"",(U61/L61))</f>
        <v>8.9798942020340045E-3</v>
      </c>
      <c r="X61" s="101"/>
      <c r="Y61" s="101"/>
      <c r="Z61" s="103">
        <f>SUM(Z51:Z57,Z50)</f>
        <v>162.77363500000001</v>
      </c>
      <c r="AA61" s="102"/>
      <c r="AB61" s="103">
        <f t="shared" si="3"/>
        <v>-0.70999999999997954</v>
      </c>
      <c r="AC61" s="104">
        <f>IF((S61)=0,"",(AB61/S61))</f>
        <v>-4.342942337928684E-3</v>
      </c>
      <c r="AE61" s="101"/>
      <c r="AF61" s="101"/>
      <c r="AG61" s="103">
        <f>SUM(AG51:AG57,AG50)</f>
        <v>161.61363499999999</v>
      </c>
      <c r="AH61" s="102"/>
      <c r="AI61" s="103">
        <f t="shared" ref="AI61:AI65" si="50">AG61-Z61</f>
        <v>-1.160000000000025</v>
      </c>
      <c r="AJ61" s="104">
        <f>IF((Z61)=0,"",(AI61/Z61))</f>
        <v>-7.1264612355681862E-3</v>
      </c>
      <c r="AL61" s="101"/>
      <c r="AM61" s="101"/>
      <c r="AN61" s="103">
        <f>SUM(AN51:AN57,AN50)</f>
        <v>159.813635</v>
      </c>
      <c r="AO61" s="102"/>
      <c r="AP61" s="103">
        <f t="shared" ref="AP61:AP65" si="51">AN61-AG61</f>
        <v>-1.7999999999999829</v>
      </c>
      <c r="AQ61" s="104">
        <f>IF((AG61)=0,"",(AP61/AG61))</f>
        <v>-1.1137674120132147E-2</v>
      </c>
    </row>
    <row r="62" spans="2:43" x14ac:dyDescent="0.2">
      <c r="B62" s="105" t="s">
        <v>52</v>
      </c>
      <c r="C62" s="21"/>
      <c r="D62" s="21"/>
      <c r="E62" s="21"/>
      <c r="F62" s="106">
        <v>0.13</v>
      </c>
      <c r="G62" s="107"/>
      <c r="H62" s="108">
        <f>H61*F62</f>
        <v>21.468049200000003</v>
      </c>
      <c r="I62" s="109"/>
      <c r="J62" s="110">
        <v>0.13</v>
      </c>
      <c r="K62" s="109"/>
      <c r="L62" s="111">
        <f>L61*J62</f>
        <v>21.063722550000001</v>
      </c>
      <c r="M62" s="112"/>
      <c r="N62" s="113">
        <f t="shared" si="41"/>
        <v>-0.40432665000000156</v>
      </c>
      <c r="O62" s="114">
        <f t="shared" si="27"/>
        <v>-1.8833879419281444E-2</v>
      </c>
      <c r="Q62" s="110">
        <v>0.13</v>
      </c>
      <c r="R62" s="109"/>
      <c r="S62" s="111">
        <f>S61*Q62</f>
        <v>21.252872549999999</v>
      </c>
      <c r="T62" s="112"/>
      <c r="U62" s="113">
        <f t="shared" si="1"/>
        <v>0.18914999999999793</v>
      </c>
      <c r="V62" s="114">
        <f t="shared" ref="V62:V71" si="52">IF((L62)=0,"",(U62/L62))</f>
        <v>8.9798942020340045E-3</v>
      </c>
      <c r="X62" s="110">
        <v>0.13</v>
      </c>
      <c r="Y62" s="109"/>
      <c r="Z62" s="111">
        <f>Z61*X62</f>
        <v>21.160572550000001</v>
      </c>
      <c r="AA62" s="112"/>
      <c r="AB62" s="113">
        <f t="shared" si="3"/>
        <v>-9.229999999999805E-2</v>
      </c>
      <c r="AC62" s="114">
        <f t="shared" ref="AC62:AC71" si="53">IF((S62)=0,"",(AB62/S62))</f>
        <v>-4.3429423379287169E-3</v>
      </c>
      <c r="AE62" s="110">
        <v>0.13</v>
      </c>
      <c r="AF62" s="109"/>
      <c r="AG62" s="111">
        <f>AG61*AE62</f>
        <v>21.009772549999997</v>
      </c>
      <c r="AH62" s="112"/>
      <c r="AI62" s="113">
        <f t="shared" si="50"/>
        <v>-0.15080000000000382</v>
      </c>
      <c r="AJ62" s="114">
        <f t="shared" ref="AJ62:AJ71" si="54">IF((Z62)=0,"",(AI62/Z62))</f>
        <v>-7.1264612355682131E-3</v>
      </c>
      <c r="AL62" s="110">
        <v>0.13</v>
      </c>
      <c r="AM62" s="109"/>
      <c r="AN62" s="111">
        <f>AN61*AL62</f>
        <v>20.775772550000003</v>
      </c>
      <c r="AO62" s="112"/>
      <c r="AP62" s="113">
        <f t="shared" si="51"/>
        <v>-0.23399999999999466</v>
      </c>
      <c r="AQ62" s="114">
        <f t="shared" ref="AQ62:AQ71" si="55">IF((AG62)=0,"",(AP62/AG62))</f>
        <v>-1.1137674120132E-2</v>
      </c>
    </row>
    <row r="63" spans="2:43" x14ac:dyDescent="0.2">
      <c r="B63" s="115" t="s">
        <v>53</v>
      </c>
      <c r="C63" s="21"/>
      <c r="D63" s="21"/>
      <c r="E63" s="21"/>
      <c r="F63" s="116"/>
      <c r="G63" s="107"/>
      <c r="H63" s="108">
        <f>H61+H62</f>
        <v>186.60688920000001</v>
      </c>
      <c r="I63" s="109"/>
      <c r="J63" s="109"/>
      <c r="K63" s="109"/>
      <c r="L63" s="111">
        <f>L61+L62</f>
        <v>183.09235755</v>
      </c>
      <c r="M63" s="112"/>
      <c r="N63" s="113">
        <f t="shared" si="41"/>
        <v>-3.5145316500000092</v>
      </c>
      <c r="O63" s="114">
        <f t="shared" si="27"/>
        <v>-1.8833879419281423E-2</v>
      </c>
      <c r="Q63" s="109"/>
      <c r="R63" s="109"/>
      <c r="S63" s="111">
        <f>S61+S62</f>
        <v>184.73650755</v>
      </c>
      <c r="T63" s="112"/>
      <c r="U63" s="113">
        <f t="shared" si="1"/>
        <v>1.6441499999999962</v>
      </c>
      <c r="V63" s="114">
        <f t="shared" si="52"/>
        <v>8.9798942020340826E-3</v>
      </c>
      <c r="X63" s="109"/>
      <c r="Y63" s="109"/>
      <c r="Z63" s="111">
        <f>Z61+Z62</f>
        <v>183.93420755000002</v>
      </c>
      <c r="AA63" s="112"/>
      <c r="AB63" s="113">
        <f t="shared" si="3"/>
        <v>-0.80229999999997403</v>
      </c>
      <c r="AC63" s="114">
        <f t="shared" si="53"/>
        <v>-4.3429423379286684E-3</v>
      </c>
      <c r="AE63" s="109"/>
      <c r="AF63" s="109"/>
      <c r="AG63" s="111">
        <f>AG61+AG62</f>
        <v>182.62340755</v>
      </c>
      <c r="AH63" s="112"/>
      <c r="AI63" s="113">
        <f t="shared" si="50"/>
        <v>-1.3108000000000288</v>
      </c>
      <c r="AJ63" s="114">
        <f t="shared" si="54"/>
        <v>-7.1264612355681888E-3</v>
      </c>
      <c r="AL63" s="109"/>
      <c r="AM63" s="109"/>
      <c r="AN63" s="111">
        <f>AN61+AN62</f>
        <v>180.58940755</v>
      </c>
      <c r="AO63" s="112"/>
      <c r="AP63" s="113">
        <f t="shared" si="51"/>
        <v>-2.0339999999999918</v>
      </c>
      <c r="AQ63" s="114">
        <f t="shared" si="55"/>
        <v>-1.1137674120132208E-2</v>
      </c>
    </row>
    <row r="64" spans="2:43" ht="15.75" customHeight="1" x14ac:dyDescent="0.2">
      <c r="B64" s="268" t="s">
        <v>54</v>
      </c>
      <c r="C64" s="268"/>
      <c r="D64" s="268"/>
      <c r="E64" s="21"/>
      <c r="F64" s="116"/>
      <c r="G64" s="107"/>
      <c r="H64" s="117">
        <f>ROUND(-H63*10%,2)</f>
        <v>-18.66</v>
      </c>
      <c r="I64" s="109"/>
      <c r="J64" s="109"/>
      <c r="K64" s="109"/>
      <c r="L64" s="118">
        <f>ROUND(-L63*10%,2)</f>
        <v>-18.309999999999999</v>
      </c>
      <c r="M64" s="112"/>
      <c r="N64" s="118">
        <f t="shared" si="41"/>
        <v>0.35000000000000142</v>
      </c>
      <c r="O64" s="119">
        <f t="shared" si="27"/>
        <v>-1.875669882100758E-2</v>
      </c>
      <c r="Q64" s="109"/>
      <c r="R64" s="109"/>
      <c r="S64" s="118">
        <f>ROUND(-S63*10%,2)</f>
        <v>-18.47</v>
      </c>
      <c r="T64" s="112"/>
      <c r="U64" s="118">
        <f t="shared" si="1"/>
        <v>-0.16000000000000014</v>
      </c>
      <c r="V64" s="119">
        <f t="shared" si="52"/>
        <v>8.7383943200436999E-3</v>
      </c>
      <c r="X64" s="109"/>
      <c r="Y64" s="109"/>
      <c r="Z64" s="118">
        <f>ROUND(-Z63*10%,2)</f>
        <v>-18.39</v>
      </c>
      <c r="AA64" s="112"/>
      <c r="AB64" s="118">
        <f t="shared" si="3"/>
        <v>7.9999999999998295E-2</v>
      </c>
      <c r="AC64" s="119">
        <f t="shared" si="53"/>
        <v>-4.3313481321060263E-3</v>
      </c>
      <c r="AE64" s="109"/>
      <c r="AF64" s="109"/>
      <c r="AG64" s="118">
        <f>ROUND(-AG63*10%,2)</f>
        <v>-18.260000000000002</v>
      </c>
      <c r="AH64" s="112"/>
      <c r="AI64" s="118">
        <f t="shared" si="50"/>
        <v>0.12999999999999901</v>
      </c>
      <c r="AJ64" s="119">
        <f t="shared" si="54"/>
        <v>-7.0690592713430669E-3</v>
      </c>
      <c r="AL64" s="109"/>
      <c r="AM64" s="109"/>
      <c r="AN64" s="118">
        <f>ROUND(-AN63*10%,2)</f>
        <v>-18.059999999999999</v>
      </c>
      <c r="AO64" s="112"/>
      <c r="AP64" s="118">
        <f t="shared" si="51"/>
        <v>0.20000000000000284</v>
      </c>
      <c r="AQ64" s="119">
        <f t="shared" si="55"/>
        <v>-1.0952902519167734E-2</v>
      </c>
    </row>
    <row r="65" spans="1:43" ht="13.5" thickBot="1" x14ac:dyDescent="0.25">
      <c r="B65" s="269" t="s">
        <v>55</v>
      </c>
      <c r="C65" s="269"/>
      <c r="D65" s="269"/>
      <c r="E65" s="120"/>
      <c r="F65" s="121"/>
      <c r="G65" s="122"/>
      <c r="H65" s="123">
        <f>H63+H64</f>
        <v>167.94688920000002</v>
      </c>
      <c r="I65" s="124"/>
      <c r="J65" s="124"/>
      <c r="K65" s="124"/>
      <c r="L65" s="125">
        <f>L63+L64</f>
        <v>164.78235755</v>
      </c>
      <c r="M65" s="126"/>
      <c r="N65" s="127">
        <f t="shared" si="41"/>
        <v>-3.1645316500000149</v>
      </c>
      <c r="O65" s="128">
        <f t="shared" si="27"/>
        <v>-1.8842454689538927E-2</v>
      </c>
      <c r="Q65" s="124"/>
      <c r="R65" s="124"/>
      <c r="S65" s="125">
        <f>S63+S64</f>
        <v>166.26650755</v>
      </c>
      <c r="T65" s="126"/>
      <c r="U65" s="127">
        <f t="shared" si="1"/>
        <v>1.4841499999999996</v>
      </c>
      <c r="V65" s="128">
        <f t="shared" si="52"/>
        <v>9.0067287667592883E-3</v>
      </c>
      <c r="X65" s="124"/>
      <c r="Y65" s="124"/>
      <c r="Z65" s="125">
        <f>Z63+Z64</f>
        <v>165.54420755000001</v>
      </c>
      <c r="AA65" s="126"/>
      <c r="AB65" s="127">
        <f t="shared" si="3"/>
        <v>-0.72229999999998995</v>
      </c>
      <c r="AC65" s="128">
        <f t="shared" si="53"/>
        <v>-4.3442303001569836E-3</v>
      </c>
      <c r="AE65" s="124"/>
      <c r="AF65" s="124"/>
      <c r="AG65" s="125">
        <f>AG63+AG64</f>
        <v>164.36340755000001</v>
      </c>
      <c r="AH65" s="126"/>
      <c r="AI65" s="127">
        <f t="shared" si="50"/>
        <v>-1.180800000000005</v>
      </c>
      <c r="AJ65" s="128">
        <f t="shared" si="54"/>
        <v>-7.1328379136634118E-3</v>
      </c>
      <c r="AL65" s="124"/>
      <c r="AM65" s="124"/>
      <c r="AN65" s="125">
        <f>AN63+AN64</f>
        <v>162.52940755</v>
      </c>
      <c r="AO65" s="126"/>
      <c r="AP65" s="127">
        <f t="shared" si="51"/>
        <v>-1.8340000000000032</v>
      </c>
      <c r="AQ65" s="128">
        <f t="shared" si="55"/>
        <v>-1.1158201374245013E-2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163.39884000000001</v>
      </c>
      <c r="I67" s="140"/>
      <c r="J67" s="141"/>
      <c r="K67" s="141"/>
      <c r="L67" s="139">
        <f>SUM(L58:L59,L50,L51:L54)</f>
        <v>160.28863500000003</v>
      </c>
      <c r="M67" s="142"/>
      <c r="N67" s="143">
        <f t="shared" ref="N67:N71" si="56">L67-H67</f>
        <v>-3.1102049999999792</v>
      </c>
      <c r="O67" s="104">
        <f t="shared" ref="O67:O71" si="57">IF((H67)=0,"",(N67/H67))</f>
        <v>-1.9034437453778613E-2</v>
      </c>
      <c r="Q67" s="141"/>
      <c r="R67" s="141"/>
      <c r="S67" s="143">
        <f>SUM(S58:S59,S50,S51:S54)</f>
        <v>161.74363500000001</v>
      </c>
      <c r="T67" s="142"/>
      <c r="U67" s="143">
        <f t="shared" si="1"/>
        <v>1.4549999999999841</v>
      </c>
      <c r="V67" s="104">
        <f t="shared" si="52"/>
        <v>9.0773746997095828E-3</v>
      </c>
      <c r="X67" s="141"/>
      <c r="Y67" s="141"/>
      <c r="Z67" s="143">
        <f>SUM(Z58:Z59,Z50,Z51:Z54)</f>
        <v>161.033635</v>
      </c>
      <c r="AA67" s="142"/>
      <c r="AB67" s="143">
        <f t="shared" si="3"/>
        <v>-0.71000000000000796</v>
      </c>
      <c r="AC67" s="104">
        <f t="shared" si="53"/>
        <v>-4.3896626905906245E-3</v>
      </c>
      <c r="AE67" s="141"/>
      <c r="AF67" s="141"/>
      <c r="AG67" s="143">
        <f>SUM(AG58:AG59,AG50,AG51:AG54)</f>
        <v>159.87363500000001</v>
      </c>
      <c r="AH67" s="142"/>
      <c r="AI67" s="143">
        <f t="shared" ref="AI67:AI71" si="58">AG67-Z67</f>
        <v>-1.1599999999999966</v>
      </c>
      <c r="AJ67" s="104">
        <f t="shared" si="54"/>
        <v>-7.2034640465018169E-3</v>
      </c>
      <c r="AL67" s="141"/>
      <c r="AM67" s="141"/>
      <c r="AN67" s="143">
        <f>SUM(AN58:AN59,AN50,AN51:AN54)</f>
        <v>158.073635</v>
      </c>
      <c r="AO67" s="142"/>
      <c r="AP67" s="143">
        <f t="shared" ref="AP67:AP71" si="59">AN67-AG67</f>
        <v>-1.8000000000000114</v>
      </c>
      <c r="AQ67" s="104">
        <f t="shared" si="55"/>
        <v>-1.125889206184629E-2</v>
      </c>
    </row>
    <row r="68" spans="1:43" s="85" customFormat="1" x14ac:dyDescent="0.2">
      <c r="B68" s="144" t="s">
        <v>52</v>
      </c>
      <c r="C68" s="79"/>
      <c r="D68" s="79"/>
      <c r="E68" s="79"/>
      <c r="F68" s="145">
        <v>0.13</v>
      </c>
      <c r="G68" s="138"/>
      <c r="H68" s="146">
        <f>H67*F68</f>
        <v>21.241849200000001</v>
      </c>
      <c r="I68" s="147"/>
      <c r="J68" s="148">
        <v>0.13</v>
      </c>
      <c r="K68" s="149"/>
      <c r="L68" s="150">
        <f>L67*J68</f>
        <v>20.837522550000003</v>
      </c>
      <c r="M68" s="151"/>
      <c r="N68" s="152">
        <f t="shared" si="56"/>
        <v>-0.40432664999999801</v>
      </c>
      <c r="O68" s="114">
        <f t="shared" si="57"/>
        <v>-1.9034437453778648E-2</v>
      </c>
      <c r="Q68" s="148">
        <v>0.13</v>
      </c>
      <c r="R68" s="149"/>
      <c r="S68" s="150">
        <f>S67*Q68</f>
        <v>21.026672550000001</v>
      </c>
      <c r="T68" s="151"/>
      <c r="U68" s="152">
        <f t="shared" si="1"/>
        <v>0.18914999999999793</v>
      </c>
      <c r="V68" s="114">
        <f t="shared" si="52"/>
        <v>9.0773746997095828E-3</v>
      </c>
      <c r="X68" s="148">
        <v>0.13</v>
      </c>
      <c r="Y68" s="149"/>
      <c r="Z68" s="150">
        <f>Z67*X68</f>
        <v>20.934372550000003</v>
      </c>
      <c r="AA68" s="151"/>
      <c r="AB68" s="152">
        <f t="shared" si="3"/>
        <v>-9.229999999999805E-2</v>
      </c>
      <c r="AC68" s="114">
        <f t="shared" si="53"/>
        <v>-4.3896626905904831E-3</v>
      </c>
      <c r="AE68" s="148">
        <v>0.13</v>
      </c>
      <c r="AF68" s="149"/>
      <c r="AG68" s="150">
        <f>AG67*AE68</f>
        <v>20.783572550000002</v>
      </c>
      <c r="AH68" s="151"/>
      <c r="AI68" s="152">
        <f t="shared" si="58"/>
        <v>-0.15080000000000027</v>
      </c>
      <c r="AJ68" s="114">
        <f t="shared" si="54"/>
        <v>-7.2034640465018498E-3</v>
      </c>
      <c r="AL68" s="148">
        <v>0.13</v>
      </c>
      <c r="AM68" s="149"/>
      <c r="AN68" s="150">
        <f>AN67*AL68</f>
        <v>20.549572550000001</v>
      </c>
      <c r="AO68" s="151"/>
      <c r="AP68" s="152">
        <f t="shared" si="59"/>
        <v>-0.23400000000000176</v>
      </c>
      <c r="AQ68" s="114">
        <f t="shared" si="55"/>
        <v>-1.1258892061846304E-2</v>
      </c>
    </row>
    <row r="69" spans="1:43" s="85" customFormat="1" x14ac:dyDescent="0.2">
      <c r="B69" s="153" t="s">
        <v>53</v>
      </c>
      <c r="C69" s="79"/>
      <c r="D69" s="79"/>
      <c r="E69" s="79"/>
      <c r="F69" s="154"/>
      <c r="G69" s="155"/>
      <c r="H69" s="146">
        <f>H67+H68</f>
        <v>184.6406892</v>
      </c>
      <c r="I69" s="147"/>
      <c r="J69" s="147"/>
      <c r="K69" s="147"/>
      <c r="L69" s="150">
        <f>L67+L68</f>
        <v>181.12615755000002</v>
      </c>
      <c r="M69" s="151"/>
      <c r="N69" s="152">
        <f t="shared" si="56"/>
        <v>-3.5145316499999808</v>
      </c>
      <c r="O69" s="114">
        <f t="shared" si="57"/>
        <v>-1.9034437453778637E-2</v>
      </c>
      <c r="Q69" s="147"/>
      <c r="R69" s="147"/>
      <c r="S69" s="150">
        <f>S67+S68</f>
        <v>182.77030755000001</v>
      </c>
      <c r="T69" s="151"/>
      <c r="U69" s="152">
        <f t="shared" si="1"/>
        <v>1.6441499999999962</v>
      </c>
      <c r="V69" s="114">
        <f t="shared" si="52"/>
        <v>9.0773746997096609E-3</v>
      </c>
      <c r="X69" s="147"/>
      <c r="Y69" s="147"/>
      <c r="Z69" s="150">
        <f>Z67+Z68</f>
        <v>181.96800755000001</v>
      </c>
      <c r="AA69" s="151"/>
      <c r="AB69" s="152">
        <f t="shared" si="3"/>
        <v>-0.80230000000000246</v>
      </c>
      <c r="AC69" s="114">
        <f t="shared" si="53"/>
        <v>-4.389662690590589E-3</v>
      </c>
      <c r="AE69" s="147"/>
      <c r="AF69" s="147"/>
      <c r="AG69" s="150">
        <f>AG67+AG68</f>
        <v>180.65720755000001</v>
      </c>
      <c r="AH69" s="151"/>
      <c r="AI69" s="152">
        <f t="shared" si="58"/>
        <v>-1.3108000000000004</v>
      </c>
      <c r="AJ69" s="114">
        <f t="shared" si="54"/>
        <v>-7.2034640465018394E-3</v>
      </c>
      <c r="AL69" s="147"/>
      <c r="AM69" s="147"/>
      <c r="AN69" s="150">
        <f>AN67+AN68</f>
        <v>178.62320754999999</v>
      </c>
      <c r="AO69" s="151"/>
      <c r="AP69" s="152">
        <f t="shared" si="59"/>
        <v>-2.0340000000000202</v>
      </c>
      <c r="AQ69" s="114">
        <f t="shared" si="55"/>
        <v>-1.1258892061846331E-2</v>
      </c>
    </row>
    <row r="70" spans="1:43" s="85" customFormat="1" ht="15.75" customHeight="1" x14ac:dyDescent="0.2">
      <c r="B70" s="270" t="s">
        <v>54</v>
      </c>
      <c r="C70" s="270"/>
      <c r="D70" s="270"/>
      <c r="E70" s="79"/>
      <c r="F70" s="154"/>
      <c r="G70" s="155"/>
      <c r="H70" s="156">
        <f>ROUND(-H69*10%,2)</f>
        <v>-18.46</v>
      </c>
      <c r="I70" s="147"/>
      <c r="J70" s="147"/>
      <c r="K70" s="147"/>
      <c r="L70" s="118">
        <f>ROUND(-L69*10%,2)</f>
        <v>-18.11</v>
      </c>
      <c r="M70" s="151"/>
      <c r="N70" s="157">
        <f t="shared" si="56"/>
        <v>0.35000000000000142</v>
      </c>
      <c r="O70" s="119">
        <f t="shared" si="57"/>
        <v>-1.8959913326110585E-2</v>
      </c>
      <c r="Q70" s="147"/>
      <c r="R70" s="147"/>
      <c r="S70" s="118">
        <f>ROUND(-S69*10%,2)</f>
        <v>-18.28</v>
      </c>
      <c r="T70" s="151"/>
      <c r="U70" s="157">
        <f t="shared" si="1"/>
        <v>-0.17000000000000171</v>
      </c>
      <c r="V70" s="119">
        <f t="shared" si="52"/>
        <v>9.3870789618995983E-3</v>
      </c>
      <c r="X70" s="147"/>
      <c r="Y70" s="147"/>
      <c r="Z70" s="118">
        <f>ROUND(-Z69*10%,2)</f>
        <v>-18.2</v>
      </c>
      <c r="AA70" s="151"/>
      <c r="AB70" s="157">
        <f t="shared" si="3"/>
        <v>8.0000000000001847E-2</v>
      </c>
      <c r="AC70" s="119">
        <f t="shared" si="53"/>
        <v>-4.3763676148797503E-3</v>
      </c>
      <c r="AE70" s="147"/>
      <c r="AF70" s="147"/>
      <c r="AG70" s="118">
        <f>ROUND(-AG69*10%,2)</f>
        <v>-18.07</v>
      </c>
      <c r="AH70" s="151"/>
      <c r="AI70" s="157">
        <f t="shared" si="58"/>
        <v>0.12999999999999901</v>
      </c>
      <c r="AJ70" s="119">
        <f t="shared" si="54"/>
        <v>-7.1428571428570889E-3</v>
      </c>
      <c r="AL70" s="147"/>
      <c r="AM70" s="147"/>
      <c r="AN70" s="118">
        <f>ROUND(-AN69*10%,2)</f>
        <v>-17.86</v>
      </c>
      <c r="AO70" s="151"/>
      <c r="AP70" s="157">
        <f t="shared" si="59"/>
        <v>0.21000000000000085</v>
      </c>
      <c r="AQ70" s="119">
        <f t="shared" si="55"/>
        <v>-1.1621472053126776E-2</v>
      </c>
    </row>
    <row r="71" spans="1:43" s="85" customFormat="1" ht="13.5" thickBot="1" x14ac:dyDescent="0.25">
      <c r="B71" s="267" t="s">
        <v>57</v>
      </c>
      <c r="C71" s="267"/>
      <c r="D71" s="267"/>
      <c r="E71" s="158"/>
      <c r="F71" s="159"/>
      <c r="G71" s="160"/>
      <c r="H71" s="161">
        <f>SUM(H69:H70)</f>
        <v>166.18068919999999</v>
      </c>
      <c r="I71" s="162"/>
      <c r="J71" s="162"/>
      <c r="K71" s="162"/>
      <c r="L71" s="163">
        <f>SUM(L69:L70)</f>
        <v>163.01615755</v>
      </c>
      <c r="M71" s="164"/>
      <c r="N71" s="165">
        <f t="shared" si="56"/>
        <v>-3.1645316499999865</v>
      </c>
      <c r="O71" s="166">
        <f t="shared" si="57"/>
        <v>-1.9042715884945233E-2</v>
      </c>
      <c r="Q71" s="162"/>
      <c r="R71" s="162"/>
      <c r="S71" s="163">
        <f>SUM(S69:S70)</f>
        <v>164.49030755000001</v>
      </c>
      <c r="T71" s="164"/>
      <c r="U71" s="165">
        <f t="shared" si="1"/>
        <v>1.4741500000000087</v>
      </c>
      <c r="V71" s="166">
        <f t="shared" si="52"/>
        <v>9.0429686367000783E-3</v>
      </c>
      <c r="X71" s="162"/>
      <c r="Y71" s="162"/>
      <c r="Z71" s="163">
        <f>SUM(Z69:Z70)</f>
        <v>163.76800755000002</v>
      </c>
      <c r="AA71" s="164"/>
      <c r="AB71" s="165">
        <f t="shared" si="3"/>
        <v>-0.72229999999998995</v>
      </c>
      <c r="AC71" s="166">
        <f t="shared" si="53"/>
        <v>-4.391140187882699E-3</v>
      </c>
      <c r="AE71" s="162"/>
      <c r="AF71" s="162"/>
      <c r="AG71" s="163">
        <f>SUM(AG69:AG70)</f>
        <v>162.58720755000002</v>
      </c>
      <c r="AH71" s="164"/>
      <c r="AI71" s="165">
        <f t="shared" si="58"/>
        <v>-1.180800000000005</v>
      </c>
      <c r="AJ71" s="166">
        <f t="shared" si="54"/>
        <v>-7.2101994624285508E-3</v>
      </c>
      <c r="AL71" s="162"/>
      <c r="AM71" s="162"/>
      <c r="AN71" s="163">
        <f>SUM(AN69:AN70)</f>
        <v>160.76320755</v>
      </c>
      <c r="AO71" s="164"/>
      <c r="AP71" s="165">
        <f t="shared" si="59"/>
        <v>-1.8240000000000123</v>
      </c>
      <c r="AQ71" s="166">
        <f t="shared" si="55"/>
        <v>-1.1218594792822691E-2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2.xml><?xml version="1.0" encoding="utf-8"?>
<?mso-contentType ?>
<SharedContentType xmlns="Microsoft.SharePoint.Taxonomy.ContentTypeSync" SourceId="9d54efc9-ddd0-46ce-8ac6-e4a1c98f1b3f"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6E7423D-1CB9-4B5B-803B-8EA12FC0FBA5}"/>
</file>

<file path=customXml/itemProps2.xml><?xml version="1.0" encoding="utf-8"?>
<ds:datastoreItem xmlns:ds="http://schemas.openxmlformats.org/officeDocument/2006/customXml" ds:itemID="{AA505EB2-C254-4595-B89B-FE2DDF10F6EF}"/>
</file>

<file path=customXml/itemProps3.xml><?xml version="1.0" encoding="utf-8"?>
<ds:datastoreItem xmlns:ds="http://schemas.openxmlformats.org/officeDocument/2006/customXml" ds:itemID="{5288244B-2585-4E13-9D47-BCD2CE651FAF}"/>
</file>

<file path=customXml/itemProps4.xml><?xml version="1.0" encoding="utf-8"?>
<ds:datastoreItem xmlns:ds="http://schemas.openxmlformats.org/officeDocument/2006/customXml" ds:itemID="{F4D0305B-E2CE-4086-AA5F-76E85EDD081C}"/>
</file>

<file path=customXml/itemProps5.xml><?xml version="1.0" encoding="utf-8"?>
<ds:datastoreItem xmlns:ds="http://schemas.openxmlformats.org/officeDocument/2006/customXml" ds:itemID="{342AE6A0-662F-4B05-AC53-18BFECCB4A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51</vt:i4>
      </vt:variant>
    </vt:vector>
  </HeadingPairs>
  <TitlesOfParts>
    <vt:vector size="79" baseType="lpstr">
      <vt:lpstr>Compare to Settlement</vt:lpstr>
      <vt:lpstr>Summary (Amendment)</vt:lpstr>
      <vt:lpstr>Proposed Rates</vt:lpstr>
      <vt:lpstr>Res (100)</vt:lpstr>
      <vt:lpstr>Res (232)</vt:lpstr>
      <vt:lpstr>Res (250)</vt:lpstr>
      <vt:lpstr>Res (500)</vt:lpstr>
      <vt:lpstr>Res (800)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Sheet1</vt:lpstr>
      <vt:lpstr>'&gt;1500(2500)'!Print_Area</vt:lpstr>
      <vt:lpstr>'&gt;1500(4000)'!Print_Area</vt:lpstr>
      <vt:lpstr>'&gt;50 (100)'!Print_Area</vt:lpstr>
      <vt:lpstr>'&gt;50 (1000)'!Print_Area</vt:lpstr>
      <vt:lpstr>'&gt;50 (250)'!Print_Area</vt:lpstr>
      <vt:lpstr>'&gt;50 (500)'!Print_Area</vt:lpstr>
      <vt:lpstr>'Compare to Settlement'!Print_Area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(800)'!Print_Area</vt:lpstr>
      <vt:lpstr>'SC (1000)'!Print_Area</vt:lpstr>
      <vt:lpstr>'SC (10000)'!Print_Area</vt:lpstr>
      <vt:lpstr>'SC (15000)'!Print_Area</vt:lpstr>
      <vt:lpstr>'SC (2000)'!Print_Area</vt:lpstr>
      <vt:lpstr>'SC (5000)'!Print_Area</vt:lpstr>
      <vt:lpstr>'SN (.4)'!Print_Area</vt:lpstr>
      <vt:lpstr>'StLght (1.5)'!Print_Area</vt:lpstr>
      <vt:lpstr>'Summary (Amendment)'!Print_Area</vt:lpstr>
      <vt:lpstr>'USL (470)'!Print_Area</vt:lpstr>
      <vt:lpstr>'&gt;1500(2500)'!Print_Titles</vt:lpstr>
      <vt:lpstr>'&gt;1500(4000)'!Print_Titles</vt:lpstr>
      <vt:lpstr>'&gt;50 (100)'!Print_Titles</vt:lpstr>
      <vt:lpstr>'&gt;50 (1000)'!Print_Titles</vt:lpstr>
      <vt:lpstr>'&gt;50 (250)'!Print_Titles</vt:lpstr>
      <vt:lpstr>'&gt;50 (500)'!Print_Titles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(800)'!Print_Titles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aprilb</cp:lastModifiedBy>
  <cp:lastPrinted>2015-11-03T15:01:33Z</cp:lastPrinted>
  <dcterms:created xsi:type="dcterms:W3CDTF">2015-04-28T13:50:50Z</dcterms:created>
  <dcterms:modified xsi:type="dcterms:W3CDTF">2015-11-03T20:43:18Z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